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0680" activeTab="2"/>
  </bookViews>
  <sheets>
    <sheet name="Aug Activity-2002" sheetId="1" r:id="rId1"/>
    <sheet name="Adventure Bay-Budget" sheetId="2" r:id="rId2"/>
    <sheet name="Den Attendance" sheetId="3" r:id="rId3"/>
    <sheet name="Checklist" sheetId="4" r:id="rId4"/>
    <sheet name="Final Figures" sheetId="5" r:id="rId5"/>
  </sheets>
  <definedNames/>
  <calcPr fullCalcOnLoad="1"/>
</workbook>
</file>

<file path=xl/comments1.xml><?xml version="1.0" encoding="utf-8"?>
<comments xmlns="http://schemas.openxmlformats.org/spreadsheetml/2006/main">
  <authors>
    <author>Tom Cox</author>
  </authors>
  <commentList>
    <comment ref="C6" authorId="0">
      <text>
        <r>
          <rPr>
            <b/>
            <sz val="8"/>
            <rFont val="Tahoma"/>
            <family val="0"/>
          </rPr>
          <t>Tom Cox:</t>
        </r>
        <r>
          <rPr>
            <sz val="8"/>
            <rFont val="Tahoma"/>
            <family val="0"/>
          </rPr>
          <t xml:space="preserve">
$3 more per person for staff to hold safety line</t>
        </r>
      </text>
    </comment>
  </commentList>
</comments>
</file>

<file path=xl/comments3.xml><?xml version="1.0" encoding="utf-8"?>
<comments xmlns="http://schemas.openxmlformats.org/spreadsheetml/2006/main">
  <authors>
    <author>Tom Cox</author>
  </authors>
  <commentList>
    <comment ref="F33" authorId="0">
      <text>
        <r>
          <rPr>
            <b/>
            <sz val="8"/>
            <rFont val="Tahoma"/>
            <family val="0"/>
          </rPr>
          <t>Tom Cox:</t>
        </r>
        <r>
          <rPr>
            <sz val="8"/>
            <rFont val="Tahoma"/>
            <family val="0"/>
          </rPr>
          <t xml:space="preserve">
Whole den involved in Red Cross training</t>
        </r>
      </text>
    </comment>
    <comment ref="E33" authorId="0">
      <text>
        <r>
          <rPr>
            <b/>
            <sz val="8"/>
            <rFont val="Tahoma"/>
            <family val="0"/>
          </rPr>
          <t>Tom Cox:</t>
        </r>
        <r>
          <rPr>
            <sz val="8"/>
            <rFont val="Tahoma"/>
            <family val="0"/>
          </rPr>
          <t xml:space="preserve">
Whole den involved in Red Cross training</t>
        </r>
      </text>
    </comment>
  </commentList>
</comments>
</file>

<file path=xl/comments4.xml><?xml version="1.0" encoding="utf-8"?>
<comments xmlns="http://schemas.openxmlformats.org/spreadsheetml/2006/main">
  <authors>
    <author>Tom Cox</author>
  </authors>
  <commentList>
    <comment ref="H3" authorId="0">
      <text>
        <r>
          <rPr>
            <b/>
            <sz val="8"/>
            <rFont val="Tahoma"/>
            <family val="0"/>
          </rPr>
          <t>Tom Cox:</t>
        </r>
        <r>
          <rPr>
            <sz val="8"/>
            <rFont val="Tahoma"/>
            <family val="0"/>
          </rPr>
          <t xml:space="preserve">
Whole den involved in Red Cross training</t>
        </r>
      </text>
    </comment>
    <comment ref="G3" authorId="0">
      <text>
        <r>
          <rPr>
            <b/>
            <sz val="8"/>
            <rFont val="Tahoma"/>
            <family val="0"/>
          </rPr>
          <t>Tom Cox:</t>
        </r>
        <r>
          <rPr>
            <sz val="8"/>
            <rFont val="Tahoma"/>
            <family val="0"/>
          </rPr>
          <t xml:space="preserve">
Whole den involved in Red Cross training</t>
        </r>
      </text>
    </comment>
  </commentList>
</comments>
</file>

<file path=xl/sharedStrings.xml><?xml version="1.0" encoding="utf-8"?>
<sst xmlns="http://schemas.openxmlformats.org/spreadsheetml/2006/main" count="322" uniqueCount="200">
  <si>
    <t>Bowling</t>
  </si>
  <si>
    <t>Adventure Bay</t>
  </si>
  <si>
    <t>Rock Climbing</t>
  </si>
  <si>
    <t>Subsidy</t>
  </si>
  <si>
    <t>Budget</t>
  </si>
  <si>
    <t>Total</t>
  </si>
  <si>
    <t>Amount</t>
  </si>
  <si>
    <t>Per Person</t>
  </si>
  <si>
    <t># Scouts</t>
  </si>
  <si>
    <t>Lazer Zone</t>
  </si>
  <si>
    <t>Pizza</t>
  </si>
  <si>
    <t>Drinks</t>
  </si>
  <si>
    <t>Costs</t>
  </si>
  <si>
    <t>Per Scout</t>
  </si>
  <si>
    <t>Admission</t>
  </si>
  <si>
    <t>Roller Skating</t>
  </si>
  <si>
    <t>Picnic</t>
  </si>
  <si>
    <t>Other Family Members</t>
  </si>
  <si>
    <t>Web site</t>
  </si>
  <si>
    <t>http://www.texrockgym.com</t>
  </si>
  <si>
    <t>http://www.adventurebay.com</t>
  </si>
  <si>
    <t>Cub Scout rate $10.99 + tax</t>
  </si>
  <si>
    <t>minimum of 20 people</t>
  </si>
  <si>
    <t>final count due day before</t>
  </si>
  <si>
    <t>hamburger, chips, drink:</t>
  </si>
  <si>
    <t>if pizza wanted, must pickup-no delivery</t>
  </si>
  <si>
    <t>hours: Sat 11:00-6:00</t>
  </si>
  <si>
    <t>vs. Budget</t>
  </si>
  <si>
    <t>Cost</t>
  </si>
  <si>
    <t># Others</t>
  </si>
  <si>
    <t># Cub Scouts</t>
  </si>
  <si>
    <t>Cub Scouts Only</t>
  </si>
  <si>
    <t>Total People</t>
  </si>
  <si>
    <t>Lunch Provided</t>
  </si>
  <si>
    <t>Lunch Not Provided</t>
  </si>
  <si>
    <t>$10/person</t>
  </si>
  <si>
    <t>$12/person</t>
  </si>
  <si>
    <t>$11/person</t>
  </si>
  <si>
    <t>$8/person</t>
  </si>
  <si>
    <t>$7/person</t>
  </si>
  <si>
    <t>$6/person</t>
  </si>
  <si>
    <t># People</t>
  </si>
  <si>
    <t>Den 1 Webelos (2nd Year)</t>
  </si>
  <si>
    <t>Chris Keasler</t>
  </si>
  <si>
    <t>2530 Colonel Court Dr.</t>
  </si>
  <si>
    <t>281</t>
  </si>
  <si>
    <t>633-2630</t>
  </si>
  <si>
    <t>Daniel Colvin</t>
  </si>
  <si>
    <t>2400 Old South #3001</t>
  </si>
  <si>
    <t>341-7019</t>
  </si>
  <si>
    <t>Eric Broussard</t>
  </si>
  <si>
    <t>1518 N. Hearthside Dr.</t>
  </si>
  <si>
    <t>344-1975</t>
  </si>
  <si>
    <t>Jimmy Turner</t>
  </si>
  <si>
    <t>1110 Morton League Rd.</t>
  </si>
  <si>
    <t>832</t>
  </si>
  <si>
    <t>595-8108</t>
  </si>
  <si>
    <t>Jonathan Schneider</t>
  </si>
  <si>
    <t>711 Ironwood Dr</t>
  </si>
  <si>
    <t>344-8521</t>
  </si>
  <si>
    <t>Justin Valentine</t>
  </si>
  <si>
    <t>2114 Summerland North</t>
  </si>
  <si>
    <t>232-7307</t>
  </si>
  <si>
    <t>Madisson Milner</t>
  </si>
  <si>
    <t>2522 Colonel Court Drive</t>
  </si>
  <si>
    <t>238-4747</t>
  </si>
  <si>
    <t>Mathew Aitchison</t>
  </si>
  <si>
    <t>1715 Plantation Dr.</t>
  </si>
  <si>
    <t>342-1910</t>
  </si>
  <si>
    <t>Price Taylor</t>
  </si>
  <si>
    <t>2207 Mossy Glen Court</t>
  </si>
  <si>
    <t>341-5046</t>
  </si>
  <si>
    <t>Ryan Hadfield</t>
  </si>
  <si>
    <t>1807 Copperwood Ln</t>
  </si>
  <si>
    <t>341-1332</t>
  </si>
  <si>
    <t>Taylor Miller</t>
  </si>
  <si>
    <t>1910 Pitts Rd</t>
  </si>
  <si>
    <t>344-0667</t>
  </si>
  <si>
    <t>Tyler Nagai</t>
  </si>
  <si>
    <t>3310 Cannon Ridge Dr</t>
  </si>
  <si>
    <t>232-6002</t>
  </si>
  <si>
    <t>William Baumgartner</t>
  </si>
  <si>
    <t>1018 Lively Ct</t>
  </si>
  <si>
    <t>342-0096</t>
  </si>
  <si>
    <t>Den 2 Wolves</t>
  </si>
  <si>
    <t>Andrew Trautmen</t>
  </si>
  <si>
    <t>2411 Cooling Breeze Drive</t>
  </si>
  <si>
    <t>239-0826</t>
  </si>
  <si>
    <t>Christopher Uhlig</t>
  </si>
  <si>
    <t>2527 Colonel Ct Dr</t>
  </si>
  <si>
    <t>344-0023</t>
  </si>
  <si>
    <t>Conner Evans</t>
  </si>
  <si>
    <t>2502 Plantation Springs Drive</t>
  </si>
  <si>
    <t>341-0554</t>
  </si>
  <si>
    <t>Cozzy Knitowski</t>
  </si>
  <si>
    <t>3319 Cannon Ridge Drive</t>
  </si>
  <si>
    <t>633-0163</t>
  </si>
  <si>
    <t>Jonathan Rivenburg</t>
  </si>
  <si>
    <t>2514 Colonel Court Drive</t>
  </si>
  <si>
    <t>341-1029</t>
  </si>
  <si>
    <t>Logan Lynch</t>
  </si>
  <si>
    <t>2522 Plantation Springs Drive</t>
  </si>
  <si>
    <t>341-0982</t>
  </si>
  <si>
    <t>Logan Nagai</t>
  </si>
  <si>
    <t>Zachary Batche</t>
  </si>
  <si>
    <t>1014 Bittersweet Dr</t>
  </si>
  <si>
    <t>342-0330</t>
  </si>
  <si>
    <t>Den 3 Wolves</t>
  </si>
  <si>
    <t>Clark Nastri</t>
  </si>
  <si>
    <t>3635 Timothy Lane</t>
  </si>
  <si>
    <t>342-8292</t>
  </si>
  <si>
    <t>Devlin Wenzel</t>
  </si>
  <si>
    <t>2611 Colonel Court Drive</t>
  </si>
  <si>
    <t>341-1783</t>
  </si>
  <si>
    <t>Jacob Taylor</t>
  </si>
  <si>
    <t>3114 Jane Long League Drive</t>
  </si>
  <si>
    <t>342-1308</t>
  </si>
  <si>
    <t>Kyle Conover</t>
  </si>
  <si>
    <t>2430 Vintage Circle</t>
  </si>
  <si>
    <t>341-9488</t>
  </si>
  <si>
    <t>Kyle Messerole</t>
  </si>
  <si>
    <t>2010 Windmill Drive</t>
  </si>
  <si>
    <t>344-9343</t>
  </si>
  <si>
    <t>Nathan Mezzano</t>
  </si>
  <si>
    <t>1326 Woodfair Drive</t>
  </si>
  <si>
    <t>341-1264</t>
  </si>
  <si>
    <t>Niall Divers</t>
  </si>
  <si>
    <t>1910 Old Dixie Drive</t>
  </si>
  <si>
    <t>232-3266</t>
  </si>
  <si>
    <t>Den 4 Webelos (1st year)</t>
  </si>
  <si>
    <t>Austin Hamill</t>
  </si>
  <si>
    <t>1210 Manor Ct</t>
  </si>
  <si>
    <t>344-9843</t>
  </si>
  <si>
    <t>Charles Marquez</t>
  </si>
  <si>
    <t>2019 Victoria Gardens Drive</t>
  </si>
  <si>
    <t>342-8878</t>
  </si>
  <si>
    <t>Cody Partin</t>
  </si>
  <si>
    <t>3010 Jane Long League</t>
  </si>
  <si>
    <t>342-3080</t>
  </si>
  <si>
    <t>Jacob Kramer</t>
  </si>
  <si>
    <t>3330 Cannon Ridge</t>
  </si>
  <si>
    <t>342-9606</t>
  </si>
  <si>
    <t>John Black</t>
  </si>
  <si>
    <t xml:space="preserve">1903 Old Dixie </t>
  </si>
  <si>
    <t>633-9161</t>
  </si>
  <si>
    <t>Kevin Fu</t>
  </si>
  <si>
    <t>2111 Woodland Dr</t>
  </si>
  <si>
    <t>342-5870</t>
  </si>
  <si>
    <t>Kyle Canterbury</t>
  </si>
  <si>
    <t>2203 Thompson Crossing</t>
  </si>
  <si>
    <t>344-0658</t>
  </si>
  <si>
    <t>Nicholas Elton</t>
  </si>
  <si>
    <t>2400 Old South Drive #2607</t>
  </si>
  <si>
    <t>344-9836</t>
  </si>
  <si>
    <t>Orion Asker</t>
  </si>
  <si>
    <t>1523 Rambling Stone Dr.</t>
  </si>
  <si>
    <t>633-9281</t>
  </si>
  <si>
    <t>Den 5 Bears</t>
  </si>
  <si>
    <t>Bradley Cox</t>
  </si>
  <si>
    <t>2218 Country Creek Way</t>
  </si>
  <si>
    <t>344-8692</t>
  </si>
  <si>
    <t>Jacob Brown</t>
  </si>
  <si>
    <t>Kyle McElroy</t>
  </si>
  <si>
    <t>Michael Pitschmann</t>
  </si>
  <si>
    <t>1902 Legion Way</t>
  </si>
  <si>
    <t>342-5851</t>
  </si>
  <si>
    <t>Total Count:</t>
  </si>
  <si>
    <t>Taylor Myers</t>
  </si>
  <si>
    <t>Steve 281-579-8756</t>
  </si>
  <si>
    <t>Done</t>
  </si>
  <si>
    <t>341-9080</t>
  </si>
  <si>
    <t>Scouts</t>
  </si>
  <si>
    <t>Meal</t>
  </si>
  <si>
    <t>Tax</t>
  </si>
  <si>
    <t>Adults</t>
  </si>
  <si>
    <t>Cubs</t>
  </si>
  <si>
    <t>Can't make it</t>
  </si>
  <si>
    <t>Count</t>
  </si>
  <si>
    <t>Revenue ($12 ea)</t>
  </si>
  <si>
    <t>minus Cost</t>
  </si>
  <si>
    <t>variance from budget</t>
  </si>
  <si>
    <t>Entrance Fee</t>
  </si>
  <si>
    <t>Group Rate</t>
  </si>
  <si>
    <t>No Group Rate</t>
  </si>
  <si>
    <t>Left message</t>
  </si>
  <si>
    <t>Admission Type</t>
  </si>
  <si>
    <t>Children</t>
  </si>
  <si>
    <t>Pack 880 Cub Scouts</t>
  </si>
  <si>
    <t>Admissions</t>
  </si>
  <si>
    <t>Den Tot</t>
  </si>
  <si>
    <t>Revenues</t>
  </si>
  <si>
    <t>Expenditures</t>
  </si>
  <si>
    <t>Water Bottles</t>
  </si>
  <si>
    <t>Budget Analysis</t>
  </si>
  <si>
    <t>August Activity Budget</t>
  </si>
  <si>
    <t>Variance from budget</t>
  </si>
  <si>
    <t>Ticket Sales (23 people x $12)</t>
  </si>
  <si>
    <t>$</t>
  </si>
  <si>
    <t>Adventure Bay-admissions ($10.99 ea)</t>
  </si>
  <si>
    <t>Adventure Bay-lunch ($4.50 ea)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</si>
</sst>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[Red]&quot;$&quot;#,##0.00"/>
    <numFmt numFmtId="167" formatCode="#,##0.00;[Red]#,##0.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strike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MS Sans Serif"/>
      <family val="0"/>
    </font>
    <font>
      <b/>
      <sz val="10"/>
      <color indexed="8"/>
      <name val="Comic Sans MS"/>
      <family val="4"/>
    </font>
    <font>
      <sz val="10.1"/>
      <color indexed="8"/>
      <name val="Comic Sans MS"/>
      <family val="4"/>
    </font>
    <font>
      <sz val="10"/>
      <color indexed="8"/>
      <name val="Comic Sans MS"/>
      <family val="4"/>
    </font>
    <font>
      <b/>
      <sz val="10.1"/>
      <color indexed="8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0" fontId="1" fillId="0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20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6" fontId="5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4" xfId="0" applyNumberFormat="1" applyBorder="1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165" fontId="0" fillId="0" borderId="1" xfId="0" applyNumberFormat="1" applyFill="1" applyBorder="1" applyAlignment="1">
      <alignment/>
    </xf>
    <xf numFmtId="165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center" wrapText="1"/>
    </xf>
    <xf numFmtId="8" fontId="0" fillId="0" borderId="1" xfId="0" applyNumberFormat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9" fillId="3" borderId="1" xfId="22" applyFont="1" applyFill="1" applyBorder="1" applyAlignment="1">
      <alignment horizontal="left"/>
      <protection/>
    </xf>
    <xf numFmtId="0" fontId="9" fillId="3" borderId="1" xfId="22" applyFont="1" applyFill="1" applyBorder="1" applyAlignment="1">
      <alignment horizontal="center"/>
      <protection/>
    </xf>
    <xf numFmtId="0" fontId="9" fillId="0" borderId="0" xfId="22" applyFont="1">
      <alignment/>
      <protection/>
    </xf>
    <xf numFmtId="0" fontId="10" fillId="0" borderId="1" xfId="22" applyFont="1" applyBorder="1" applyAlignment="1">
      <alignment horizontal="center" vertical="center"/>
      <protection/>
    </xf>
    <xf numFmtId="0" fontId="10" fillId="0" borderId="0" xfId="22" applyFont="1">
      <alignment vertical="center"/>
      <protection/>
    </xf>
    <xf numFmtId="0" fontId="8" fillId="0" borderId="0" xfId="21" applyAlignment="1">
      <alignment vertical="center"/>
    </xf>
    <xf numFmtId="0" fontId="11" fillId="0" borderId="1" xfId="22" applyFont="1" applyBorder="1" applyAlignment="1">
      <alignment horizontal="center"/>
      <protection/>
    </xf>
    <xf numFmtId="0" fontId="11" fillId="0" borderId="0" xfId="22" applyFont="1">
      <alignment/>
      <protection/>
    </xf>
    <xf numFmtId="0" fontId="11" fillId="0" borderId="0" xfId="22" applyFont="1" applyAlignment="1">
      <alignment horizontal="center"/>
      <protection/>
    </xf>
    <xf numFmtId="0" fontId="12" fillId="0" borderId="5" xfId="22" applyFont="1" applyBorder="1" applyAlignment="1">
      <alignment horizontal="left" vertical="center"/>
      <protection/>
    </xf>
    <xf numFmtId="3" fontId="12" fillId="0" borderId="6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/>
      <protection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0" borderId="5" xfId="0" applyNumberFormat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 wrapText="1"/>
    </xf>
    <xf numFmtId="165" fontId="0" fillId="0" borderId="4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4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horizontal="right"/>
    </xf>
    <xf numFmtId="165" fontId="0" fillId="0" borderId="7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 wrapText="1"/>
    </xf>
    <xf numFmtId="8" fontId="0" fillId="0" borderId="0" xfId="0" applyNumberFormat="1" applyFill="1" applyBorder="1" applyAlignment="1">
      <alignment/>
    </xf>
    <xf numFmtId="165" fontId="0" fillId="4" borderId="0" xfId="0" applyNumberFormat="1" applyFill="1" applyAlignment="1">
      <alignment/>
    </xf>
    <xf numFmtId="0" fontId="0" fillId="4" borderId="0" xfId="0" applyFill="1" applyAlignment="1">
      <alignment/>
    </xf>
    <xf numFmtId="165" fontId="0" fillId="4" borderId="0" xfId="0" applyNumberFormat="1" applyFill="1" applyBorder="1" applyAlignment="1">
      <alignment horizontal="center" wrapText="1"/>
    </xf>
    <xf numFmtId="165" fontId="0" fillId="4" borderId="0" xfId="0" applyNumberFormat="1" applyFill="1" applyBorder="1" applyAlignment="1">
      <alignment wrapText="1"/>
    </xf>
    <xf numFmtId="8" fontId="0" fillId="4" borderId="0" xfId="0" applyNumberFormat="1" applyFill="1" applyBorder="1" applyAlignment="1">
      <alignment/>
    </xf>
    <xf numFmtId="165" fontId="0" fillId="0" borderId="0" xfId="0" applyNumberFormat="1" applyFont="1" applyAlignment="1">
      <alignment/>
    </xf>
    <xf numFmtId="165" fontId="13" fillId="4" borderId="5" xfId="0" applyNumberFormat="1" applyFont="1" applyFill="1" applyBorder="1" applyAlignment="1">
      <alignment horizontal="center"/>
    </xf>
    <xf numFmtId="165" fontId="13" fillId="4" borderId="6" xfId="0" applyNumberFormat="1" applyFont="1" applyFill="1" applyBorder="1" applyAlignment="1">
      <alignment horizontal="center"/>
    </xf>
    <xf numFmtId="165" fontId="13" fillId="4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 wrapText="1"/>
    </xf>
    <xf numFmtId="165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3" borderId="1" xfId="22" applyFont="1" applyFill="1" applyBorder="1" applyAlignment="1">
      <alignment horizontal="center"/>
      <protection/>
    </xf>
    <xf numFmtId="0" fontId="9" fillId="0" borderId="1" xfId="22" applyFont="1" applyBorder="1" applyAlignment="1">
      <alignment horizontal="center"/>
      <protection/>
    </xf>
    <xf numFmtId="165" fontId="0" fillId="0" borderId="0" xfId="0" applyNumberFormat="1" applyBorder="1" applyAlignment="1">
      <alignment horizontal="right"/>
    </xf>
    <xf numFmtId="40" fontId="0" fillId="0" borderId="0" xfId="0" applyNumberFormat="1" applyAlignment="1">
      <alignment/>
    </xf>
    <xf numFmtId="40" fontId="0" fillId="0" borderId="4" xfId="0" applyNumberFormat="1" applyBorder="1" applyAlignment="1">
      <alignment/>
    </xf>
    <xf numFmtId="0" fontId="0" fillId="0" borderId="8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Pack 880 Cub Scout Roster" xfId="21"/>
    <cellStyle name="Normal_Pack 880 Cub Scout Roster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xrockgym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3" sqref="H3"/>
    </sheetView>
  </sheetViews>
  <sheetFormatPr defaultColWidth="9.140625" defaultRowHeight="12.75"/>
  <cols>
    <col min="1" max="1" width="13.140625" style="0" bestFit="1" customWidth="1"/>
    <col min="2" max="2" width="9.140625" style="1" customWidth="1"/>
    <col min="3" max="3" width="9.7109375" style="4" bestFit="1" customWidth="1"/>
    <col min="4" max="4" width="5.7109375" style="4" bestFit="1" customWidth="1"/>
    <col min="5" max="5" width="6.28125" style="4" bestFit="1" customWidth="1"/>
    <col min="6" max="6" width="9.28125" style="4" bestFit="1" customWidth="1"/>
    <col min="7" max="7" width="5.00390625" style="4" bestFit="1" customWidth="1"/>
    <col min="8" max="8" width="6.8515625" style="4" bestFit="1" customWidth="1"/>
    <col min="9" max="9" width="7.421875" style="4" bestFit="1" customWidth="1"/>
    <col min="10" max="10" width="10.28125" style="5" bestFit="1" customWidth="1"/>
    <col min="11" max="11" width="10.28125" style="4" bestFit="1" customWidth="1"/>
    <col min="12" max="12" width="35.28125" style="14" bestFit="1" customWidth="1"/>
  </cols>
  <sheetData>
    <row r="1" spans="2:11" ht="38.25">
      <c r="B1"/>
      <c r="C1" s="54" t="s">
        <v>12</v>
      </c>
      <c r="D1" s="54"/>
      <c r="E1" s="54"/>
      <c r="F1" s="54"/>
      <c r="G1" s="54"/>
      <c r="H1" s="11" t="s">
        <v>4</v>
      </c>
      <c r="I1" s="53" t="s">
        <v>3</v>
      </c>
      <c r="J1" s="53"/>
      <c r="K1" s="9" t="s">
        <v>17</v>
      </c>
    </row>
    <row r="2" spans="1:12" ht="12.75">
      <c r="A2" s="10"/>
      <c r="B2" s="12" t="s">
        <v>8</v>
      </c>
      <c r="C2" s="8" t="s">
        <v>14</v>
      </c>
      <c r="D2" s="8" t="s">
        <v>10</v>
      </c>
      <c r="E2" s="8" t="s">
        <v>11</v>
      </c>
      <c r="F2" s="8" t="s">
        <v>13</v>
      </c>
      <c r="G2" s="8" t="s">
        <v>5</v>
      </c>
      <c r="H2" s="8" t="s">
        <v>6</v>
      </c>
      <c r="I2" s="8" t="s">
        <v>6</v>
      </c>
      <c r="J2" s="13" t="s">
        <v>7</v>
      </c>
      <c r="K2" s="13" t="s">
        <v>7</v>
      </c>
      <c r="L2" s="15" t="s">
        <v>18</v>
      </c>
    </row>
    <row r="3" spans="1:12" ht="12.75">
      <c r="A3" s="2" t="s">
        <v>9</v>
      </c>
      <c r="B3" s="7">
        <v>20</v>
      </c>
      <c r="C3" s="3">
        <v>11</v>
      </c>
      <c r="D3" s="3">
        <v>3</v>
      </c>
      <c r="E3" s="3">
        <v>1</v>
      </c>
      <c r="F3" s="3">
        <f aca="true" t="shared" si="0" ref="F3:F8">SUM(C3:E3)</f>
        <v>15</v>
      </c>
      <c r="G3" s="3">
        <f aca="true" t="shared" si="1" ref="G3:G8">B3*F3</f>
        <v>300</v>
      </c>
      <c r="H3" s="3">
        <v>294</v>
      </c>
      <c r="I3" s="6">
        <f aca="true" t="shared" si="2" ref="I3:I8">H3-G3</f>
        <v>-6</v>
      </c>
      <c r="J3" s="3">
        <f aca="true" t="shared" si="3" ref="J3:J8">IF(I3&gt;0,0,ROUND(I3/B3,0))</f>
        <v>0</v>
      </c>
      <c r="K3" s="6">
        <f aca="true" t="shared" si="4" ref="K3:K8">C3+D3+1+E3</f>
        <v>16</v>
      </c>
      <c r="L3" s="16"/>
    </row>
    <row r="4" spans="1:12" ht="12.75">
      <c r="A4" s="2" t="s">
        <v>1</v>
      </c>
      <c r="B4" s="7">
        <f>B3</f>
        <v>20</v>
      </c>
      <c r="C4" s="3">
        <v>12</v>
      </c>
      <c r="D4" s="3">
        <f>D3</f>
        <v>3</v>
      </c>
      <c r="E4" s="3">
        <f>E3</f>
        <v>1</v>
      </c>
      <c r="F4" s="3">
        <f t="shared" si="0"/>
        <v>16</v>
      </c>
      <c r="G4" s="3">
        <f t="shared" si="1"/>
        <v>320</v>
      </c>
      <c r="H4" s="3">
        <f>H3</f>
        <v>294</v>
      </c>
      <c r="I4" s="6">
        <f t="shared" si="2"/>
        <v>-26</v>
      </c>
      <c r="J4" s="3">
        <f t="shared" si="3"/>
        <v>-1</v>
      </c>
      <c r="K4" s="6">
        <f t="shared" si="4"/>
        <v>17</v>
      </c>
      <c r="L4" s="17" t="s">
        <v>20</v>
      </c>
    </row>
    <row r="5" spans="1:12" ht="12.75">
      <c r="A5" s="18" t="s">
        <v>0</v>
      </c>
      <c r="B5" s="19">
        <f>B3</f>
        <v>20</v>
      </c>
      <c r="C5" s="20"/>
      <c r="D5" s="20">
        <f>D3</f>
        <v>3</v>
      </c>
      <c r="E5" s="20">
        <f>E3</f>
        <v>1</v>
      </c>
      <c r="F5" s="20">
        <f t="shared" si="0"/>
        <v>4</v>
      </c>
      <c r="G5" s="20">
        <f t="shared" si="1"/>
        <v>80</v>
      </c>
      <c r="H5" s="20">
        <f>H3</f>
        <v>294</v>
      </c>
      <c r="I5" s="21">
        <f t="shared" si="2"/>
        <v>214</v>
      </c>
      <c r="J5" s="20">
        <f t="shared" si="3"/>
        <v>0</v>
      </c>
      <c r="K5" s="21">
        <f t="shared" si="4"/>
        <v>5</v>
      </c>
      <c r="L5" s="16"/>
    </row>
    <row r="6" spans="1:12" ht="12.75">
      <c r="A6" s="2" t="s">
        <v>2</v>
      </c>
      <c r="B6" s="7">
        <f>B3</f>
        <v>20</v>
      </c>
      <c r="C6" s="3">
        <v>12</v>
      </c>
      <c r="D6" s="3">
        <f>D3</f>
        <v>3</v>
      </c>
      <c r="E6" s="3">
        <f>E3</f>
        <v>1</v>
      </c>
      <c r="F6" s="3">
        <f t="shared" si="0"/>
        <v>16</v>
      </c>
      <c r="G6" s="3">
        <f t="shared" si="1"/>
        <v>320</v>
      </c>
      <c r="H6" s="3">
        <f>H3</f>
        <v>294</v>
      </c>
      <c r="I6" s="6">
        <f t="shared" si="2"/>
        <v>-26</v>
      </c>
      <c r="J6" s="3">
        <f t="shared" si="3"/>
        <v>-1</v>
      </c>
      <c r="K6" s="6">
        <f t="shared" si="4"/>
        <v>17</v>
      </c>
      <c r="L6" s="17" t="s">
        <v>19</v>
      </c>
    </row>
    <row r="7" spans="1:12" ht="12.75">
      <c r="A7" s="2" t="s">
        <v>15</v>
      </c>
      <c r="B7" s="7">
        <f>B3</f>
        <v>20</v>
      </c>
      <c r="C7" s="3">
        <v>8</v>
      </c>
      <c r="D7" s="3">
        <f>D3</f>
        <v>3</v>
      </c>
      <c r="E7" s="3">
        <f>E3</f>
        <v>1</v>
      </c>
      <c r="F7" s="3">
        <f t="shared" si="0"/>
        <v>12</v>
      </c>
      <c r="G7" s="3">
        <f t="shared" si="1"/>
        <v>240</v>
      </c>
      <c r="H7" s="3">
        <f>H3</f>
        <v>294</v>
      </c>
      <c r="I7" s="6">
        <f t="shared" si="2"/>
        <v>54</v>
      </c>
      <c r="J7" s="3">
        <f t="shared" si="3"/>
        <v>0</v>
      </c>
      <c r="K7" s="6">
        <f t="shared" si="4"/>
        <v>13</v>
      </c>
      <c r="L7" s="16"/>
    </row>
    <row r="8" spans="1:12" ht="12.75">
      <c r="A8" s="2" t="s">
        <v>16</v>
      </c>
      <c r="B8" s="7">
        <f>B3</f>
        <v>20</v>
      </c>
      <c r="C8" s="3"/>
      <c r="D8" s="3">
        <f>D3</f>
        <v>3</v>
      </c>
      <c r="E8" s="3">
        <f>E3</f>
        <v>1</v>
      </c>
      <c r="F8" s="3">
        <f t="shared" si="0"/>
        <v>4</v>
      </c>
      <c r="G8" s="3">
        <f t="shared" si="1"/>
        <v>80</v>
      </c>
      <c r="H8" s="3">
        <f>H3</f>
        <v>294</v>
      </c>
      <c r="I8" s="6">
        <f t="shared" si="2"/>
        <v>214</v>
      </c>
      <c r="J8" s="3">
        <f t="shared" si="3"/>
        <v>0</v>
      </c>
      <c r="K8" s="6">
        <f t="shared" si="4"/>
        <v>5</v>
      </c>
      <c r="L8" s="16"/>
    </row>
  </sheetData>
  <mergeCells count="2">
    <mergeCell ref="I1:J1"/>
    <mergeCell ref="C1:G1"/>
  </mergeCells>
  <hyperlinks>
    <hyperlink ref="L6" r:id="rId1" display="http://www.texrockgym.com"/>
  </hyperlinks>
  <printOptions horizontalCentered="1"/>
  <pageMargins left="0.25" right="0.25" top="1" bottom="1" header="0.5" footer="0.5"/>
  <pageSetup horizontalDpi="600" verticalDpi="600" orientation="landscape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N14" sqref="N14"/>
    </sheetView>
  </sheetViews>
  <sheetFormatPr defaultColWidth="9.140625" defaultRowHeight="12.75"/>
  <cols>
    <col min="1" max="1" width="25.140625" style="26" customWidth="1"/>
    <col min="2" max="2" width="8.140625" style="26" bestFit="1" customWidth="1"/>
    <col min="3" max="3" width="8.7109375" style="26" bestFit="1" customWidth="1"/>
    <col min="4" max="4" width="7.57421875" style="22" bestFit="1" customWidth="1"/>
    <col min="5" max="5" width="8.7109375" style="24" bestFit="1" customWidth="1"/>
    <col min="6" max="6" width="7.57421875" style="22" bestFit="1" customWidth="1"/>
    <col min="7" max="7" width="9.7109375" style="22" bestFit="1" customWidth="1"/>
    <col min="8" max="8" width="7.57421875" style="22" bestFit="1" customWidth="1"/>
    <col min="9" max="9" width="9.7109375" style="22" bestFit="1" customWidth="1"/>
    <col min="10" max="10" width="1.57421875" style="73" customWidth="1"/>
    <col min="11" max="11" width="0.71875" style="73" customWidth="1"/>
    <col min="12" max="12" width="1.57421875" style="73" customWidth="1"/>
    <col min="13" max="13" width="15.421875" style="22" bestFit="1" customWidth="1"/>
    <col min="14" max="14" width="8.00390625" style="22" customWidth="1"/>
    <col min="15" max="15" width="9.140625" style="22" bestFit="1" customWidth="1"/>
    <col min="16" max="16" width="10.28125" style="22" bestFit="1" customWidth="1"/>
  </cols>
  <sheetData>
    <row r="1" spans="1:15" ht="15.75">
      <c r="A1" s="83" t="s">
        <v>182</v>
      </c>
      <c r="B1" s="84"/>
      <c r="C1" s="84"/>
      <c r="D1" s="84"/>
      <c r="E1" s="84"/>
      <c r="F1" s="84"/>
      <c r="G1" s="84"/>
      <c r="H1" s="84"/>
      <c r="I1" s="84"/>
      <c r="J1" s="84"/>
      <c r="K1" s="84" t="s">
        <v>183</v>
      </c>
      <c r="L1" s="84"/>
      <c r="M1" s="84"/>
      <c r="N1" s="84"/>
      <c r="O1" s="85"/>
    </row>
    <row r="2" spans="11:13" ht="12.75">
      <c r="K2" s="77"/>
      <c r="M2" s="68"/>
    </row>
    <row r="3" spans="1:15" ht="12.75">
      <c r="A3" s="26" t="s">
        <v>21</v>
      </c>
      <c r="C3" s="22">
        <f>10.99*1.0825</f>
        <v>11.896675</v>
      </c>
      <c r="K3" s="77"/>
      <c r="M3" s="69"/>
      <c r="N3" s="57" t="s">
        <v>171</v>
      </c>
      <c r="O3" s="67" t="s">
        <v>174</v>
      </c>
    </row>
    <row r="4" spans="1:15" ht="12.75">
      <c r="A4" s="26" t="s">
        <v>22</v>
      </c>
      <c r="C4" s="22"/>
      <c r="K4" s="77"/>
      <c r="M4" s="86" t="s">
        <v>181</v>
      </c>
      <c r="N4" s="27">
        <v>13.99</v>
      </c>
      <c r="O4" s="27">
        <v>18.99</v>
      </c>
    </row>
    <row r="5" spans="1:15" ht="12.75">
      <c r="A5" s="26" t="s">
        <v>23</v>
      </c>
      <c r="C5" s="22"/>
      <c r="K5" s="77"/>
      <c r="M5" s="86" t="s">
        <v>172</v>
      </c>
      <c r="N5" s="27">
        <v>4.5</v>
      </c>
      <c r="O5" s="27">
        <v>4.5</v>
      </c>
    </row>
    <row r="6" spans="1:15" ht="12.75">
      <c r="A6" s="26" t="s">
        <v>26</v>
      </c>
      <c r="C6" s="22"/>
      <c r="K6" s="77"/>
      <c r="M6" s="86" t="s">
        <v>173</v>
      </c>
      <c r="N6" s="27">
        <f>0.0825*(N4+N5)</f>
        <v>1.5254250000000003</v>
      </c>
      <c r="O6" s="27">
        <f>0.0825*(O4+O5)</f>
        <v>1.937925</v>
      </c>
    </row>
    <row r="7" spans="1:15" ht="13.5" thickBot="1">
      <c r="A7" s="26" t="s">
        <v>24</v>
      </c>
      <c r="C7" s="22">
        <v>4.5</v>
      </c>
      <c r="H7" s="82"/>
      <c r="K7" s="77"/>
      <c r="M7" s="69"/>
      <c r="N7" s="23">
        <f>SUM(N4:N6)</f>
        <v>20.015425</v>
      </c>
      <c r="O7" s="23">
        <f>SUM(O4:O6)</f>
        <v>25.427925</v>
      </c>
    </row>
    <row r="8" spans="1:15" ht="26.25" thickTop="1">
      <c r="A8" s="26" t="s">
        <v>25</v>
      </c>
      <c r="C8" s="22"/>
      <c r="K8" s="77"/>
      <c r="M8" s="69"/>
      <c r="N8" s="26"/>
      <c r="O8" s="26"/>
    </row>
    <row r="9" spans="3:15" ht="13.5" thickBot="1">
      <c r="C9" s="23">
        <f>SUM(C3:C8)</f>
        <v>16.396675000000002</v>
      </c>
      <c r="K9" s="77"/>
      <c r="M9" s="69"/>
      <c r="N9" s="26"/>
      <c r="O9" s="26"/>
    </row>
    <row r="10" spans="4:15" ht="13.5" thickTop="1">
      <c r="D10" s="25"/>
      <c r="K10" s="77"/>
      <c r="M10" s="40" t="s">
        <v>33</v>
      </c>
      <c r="N10" s="26"/>
      <c r="O10" s="26"/>
    </row>
    <row r="11" spans="1:16" ht="38.25">
      <c r="A11" s="29" t="s">
        <v>30</v>
      </c>
      <c r="B11" s="29" t="s">
        <v>29</v>
      </c>
      <c r="C11" s="29" t="s">
        <v>32</v>
      </c>
      <c r="D11" s="38" t="s">
        <v>31</v>
      </c>
      <c r="E11" s="39" t="s">
        <v>27</v>
      </c>
      <c r="F11"/>
      <c r="G11" s="67" t="s">
        <v>4</v>
      </c>
      <c r="H11"/>
      <c r="I11"/>
      <c r="J11" s="32"/>
      <c r="K11" s="78"/>
      <c r="L11" s="32"/>
      <c r="M11" s="66" t="s">
        <v>185</v>
      </c>
      <c r="N11" s="62" t="s">
        <v>177</v>
      </c>
      <c r="O11" s="57" t="s">
        <v>28</v>
      </c>
      <c r="P11"/>
    </row>
    <row r="12" spans="1:16" ht="12.75">
      <c r="A12" s="30">
        <v>15</v>
      </c>
      <c r="B12" s="31">
        <f>A12*2</f>
        <v>30</v>
      </c>
      <c r="C12" s="31">
        <f>A12+B12</f>
        <v>45</v>
      </c>
      <c r="D12" s="27">
        <f>A12*$C$9</f>
        <v>245.950125</v>
      </c>
      <c r="E12" s="28">
        <f>$G$12-D12</f>
        <v>48.049874999999986</v>
      </c>
      <c r="F12"/>
      <c r="G12" s="28">
        <v>294</v>
      </c>
      <c r="H12"/>
      <c r="I12"/>
      <c r="J12" s="32"/>
      <c r="K12" s="78"/>
      <c r="L12" s="32"/>
      <c r="M12" s="66" t="s">
        <v>186</v>
      </c>
      <c r="N12" s="29">
        <f>'Den Attendance'!$E$48</f>
        <v>13</v>
      </c>
      <c r="O12" s="27">
        <f>N12*N7</f>
        <v>260.200525</v>
      </c>
      <c r="P12"/>
    </row>
    <row r="13" spans="1:16" s="32" customFormat="1" ht="12.75">
      <c r="A13" s="33">
        <v>20</v>
      </c>
      <c r="B13" s="34">
        <f>A13*2</f>
        <v>40</v>
      </c>
      <c r="C13" s="31">
        <f>A13+B13</f>
        <v>60</v>
      </c>
      <c r="D13" s="35">
        <f>A13*$C$9</f>
        <v>327.93350000000004</v>
      </c>
      <c r="E13" s="28">
        <f>$G$12-D13</f>
        <v>-33.93350000000004</v>
      </c>
      <c r="F13"/>
      <c r="G13"/>
      <c r="H13"/>
      <c r="I13"/>
      <c r="K13" s="78"/>
      <c r="M13" s="66" t="s">
        <v>174</v>
      </c>
      <c r="N13" s="29">
        <f>'Den Attendance'!$F$48</f>
        <v>10</v>
      </c>
      <c r="O13" s="27">
        <f>N13*O7</f>
        <v>254.27925</v>
      </c>
      <c r="P13"/>
    </row>
    <row r="14" spans="1:16" s="32" customFormat="1" ht="15" customHeight="1" thickBot="1">
      <c r="A14" s="33">
        <v>25</v>
      </c>
      <c r="B14" s="34">
        <f>A14*2</f>
        <v>50</v>
      </c>
      <c r="C14" s="31">
        <f>A14+B14</f>
        <v>75</v>
      </c>
      <c r="D14" s="35">
        <f>A14*$C$9</f>
        <v>409.91687500000006</v>
      </c>
      <c r="E14" s="28">
        <f>$G$12-D14</f>
        <v>-115.91687500000006</v>
      </c>
      <c r="F14"/>
      <c r="G14"/>
      <c r="H14"/>
      <c r="I14"/>
      <c r="K14" s="78"/>
      <c r="M14" s="70" t="s">
        <v>5</v>
      </c>
      <c r="N14" s="88">
        <f>SUM(N12:N13)</f>
        <v>23</v>
      </c>
      <c r="O14" s="59">
        <f>SUM(O12:O13)</f>
        <v>514.479775</v>
      </c>
      <c r="P14"/>
    </row>
    <row r="15" spans="1:16" ht="13.5" thickTop="1">
      <c r="A15" s="30">
        <v>30</v>
      </c>
      <c r="B15" s="31">
        <f>A15*2</f>
        <v>60</v>
      </c>
      <c r="C15" s="31">
        <f>A15+B15</f>
        <v>90</v>
      </c>
      <c r="D15" s="27">
        <f>A15*$C$9</f>
        <v>491.90025</v>
      </c>
      <c r="E15" s="28">
        <f>$G$12-D15</f>
        <v>-197.90025000000003</v>
      </c>
      <c r="F15"/>
      <c r="G15"/>
      <c r="H15"/>
      <c r="I15"/>
      <c r="J15" s="32"/>
      <c r="K15" s="78"/>
      <c r="L15" s="32"/>
      <c r="M15" s="69"/>
      <c r="N15" s="26"/>
      <c r="O15" s="58"/>
      <c r="P15"/>
    </row>
    <row r="16" spans="4:15" ht="12.75">
      <c r="D16" s="25"/>
      <c r="K16" s="77"/>
      <c r="M16" s="66" t="s">
        <v>178</v>
      </c>
      <c r="N16" s="26"/>
      <c r="O16" s="25">
        <f>(N12+N13)*12</f>
        <v>276</v>
      </c>
    </row>
    <row r="17" spans="4:15" ht="12.75">
      <c r="D17" s="25"/>
      <c r="K17" s="77"/>
      <c r="M17" s="66" t="s">
        <v>4</v>
      </c>
      <c r="N17" s="26"/>
      <c r="O17" s="25">
        <v>294</v>
      </c>
    </row>
    <row r="18" spans="1:15" ht="18" customHeight="1" thickBot="1">
      <c r="A18" s="40" t="s">
        <v>33</v>
      </c>
      <c r="B18" s="55" t="s">
        <v>35</v>
      </c>
      <c r="C18" s="56"/>
      <c r="D18" s="55" t="s">
        <v>37</v>
      </c>
      <c r="E18" s="56"/>
      <c r="F18" s="55" t="s">
        <v>36</v>
      </c>
      <c r="G18" s="56"/>
      <c r="H18"/>
      <c r="I18"/>
      <c r="J18" s="32"/>
      <c r="K18" s="78"/>
      <c r="L18" s="32"/>
      <c r="M18" s="70" t="s">
        <v>5</v>
      </c>
      <c r="N18" s="26"/>
      <c r="O18" s="59">
        <f>SUM(O16:O17)</f>
        <v>570</v>
      </c>
    </row>
    <row r="19" spans="1:16" ht="26.25" thickTop="1">
      <c r="A19" s="29" t="s">
        <v>41</v>
      </c>
      <c r="B19" s="37" t="s">
        <v>28</v>
      </c>
      <c r="C19" s="36" t="s">
        <v>27</v>
      </c>
      <c r="D19" s="37" t="s">
        <v>28</v>
      </c>
      <c r="E19" s="36" t="s">
        <v>27</v>
      </c>
      <c r="F19" s="37" t="s">
        <v>28</v>
      </c>
      <c r="G19" s="36" t="s">
        <v>27</v>
      </c>
      <c r="H19"/>
      <c r="I19"/>
      <c r="J19" s="32"/>
      <c r="K19" s="78"/>
      <c r="L19" s="32"/>
      <c r="M19" s="69"/>
      <c r="N19" s="26"/>
      <c r="O19" s="60"/>
      <c r="P19"/>
    </row>
    <row r="20" spans="1:16" ht="12.75">
      <c r="A20" s="29">
        <f>C12</f>
        <v>45</v>
      </c>
      <c r="B20" s="27">
        <f>A20*($C$9-10)</f>
        <v>287.8503750000001</v>
      </c>
      <c r="C20" s="28">
        <f>$G$12-B20</f>
        <v>6.149624999999901</v>
      </c>
      <c r="D20" s="27">
        <f>A20*($C$9-11)</f>
        <v>242.8503750000001</v>
      </c>
      <c r="E20" s="28">
        <f>$G$12-D20</f>
        <v>51.1496249999999</v>
      </c>
      <c r="F20" s="27">
        <f>A20*($C$9-12)</f>
        <v>197.8503750000001</v>
      </c>
      <c r="G20" s="28">
        <f>$G$12-F20</f>
        <v>96.1496249999999</v>
      </c>
      <c r="H20"/>
      <c r="I20"/>
      <c r="J20" s="32"/>
      <c r="K20" s="78"/>
      <c r="L20" s="32"/>
      <c r="M20" s="70" t="s">
        <v>179</v>
      </c>
      <c r="N20" s="26"/>
      <c r="O20" s="61">
        <f>-O14</f>
        <v>-514.479775</v>
      </c>
      <c r="P20"/>
    </row>
    <row r="21" spans="1:15" s="32" customFormat="1" ht="13.5" thickBot="1">
      <c r="A21" s="29">
        <f>C13</f>
        <v>60</v>
      </c>
      <c r="B21" s="27">
        <f>A21*($C$9-10)</f>
        <v>383.8005000000001</v>
      </c>
      <c r="C21" s="28">
        <f>$G$12-B21</f>
        <v>-89.80050000000011</v>
      </c>
      <c r="D21" s="27">
        <f>A21*($C$9-11)</f>
        <v>323.8005000000001</v>
      </c>
      <c r="E21" s="28">
        <f>$G$12-D21</f>
        <v>-29.800500000000113</v>
      </c>
      <c r="F21" s="27">
        <f>A21*($C$9-12)</f>
        <v>263.8005000000001</v>
      </c>
      <c r="G21" s="28">
        <f>$G$12-F21</f>
        <v>30.199499999999887</v>
      </c>
      <c r="H21"/>
      <c r="I21"/>
      <c r="K21" s="78"/>
      <c r="M21" s="71"/>
      <c r="N21" s="64" t="s">
        <v>180</v>
      </c>
      <c r="O21" s="65">
        <f>O18+O20</f>
        <v>55.52022499999998</v>
      </c>
    </row>
    <row r="22" spans="1:16" ht="13.5" thickTop="1">
      <c r="A22" s="29">
        <f>C14</f>
        <v>75</v>
      </c>
      <c r="B22" s="27">
        <f>A22*($C$9-10)</f>
        <v>479.7506250000001</v>
      </c>
      <c r="C22" s="28">
        <f>$G$12-B22</f>
        <v>-185.75062500000013</v>
      </c>
      <c r="D22" s="27">
        <f>A22*($C$9-11)</f>
        <v>404.7506250000001</v>
      </c>
      <c r="E22" s="28">
        <f>$G$12-D22</f>
        <v>-110.75062500000013</v>
      </c>
      <c r="F22" s="27">
        <f>A22*($C$9-12)</f>
        <v>329.7506250000001</v>
      </c>
      <c r="G22" s="28">
        <f>$G$12-F22</f>
        <v>-35.75062500000013</v>
      </c>
      <c r="H22"/>
      <c r="I22"/>
      <c r="J22" s="32"/>
      <c r="K22" s="78"/>
      <c r="L22" s="32"/>
      <c r="M22" s="25"/>
      <c r="N22"/>
      <c r="O22"/>
      <c r="P22"/>
    </row>
    <row r="23" spans="1:16" ht="12.75">
      <c r="A23" s="29">
        <f>C15</f>
        <v>90</v>
      </c>
      <c r="B23" s="27">
        <f>A23*($C$9-10)</f>
        <v>575.7007500000002</v>
      </c>
      <c r="C23" s="28">
        <f>$G$12-B23</f>
        <v>-281.7007500000002</v>
      </c>
      <c r="D23" s="27">
        <f>A23*($C$9-11)</f>
        <v>485.7007500000002</v>
      </c>
      <c r="E23" s="28">
        <f>$G$12-D23</f>
        <v>-191.7007500000002</v>
      </c>
      <c r="F23" s="27">
        <f>A23*($C$9-12)</f>
        <v>395.7007500000002</v>
      </c>
      <c r="G23" s="28">
        <f>$G$12-F23</f>
        <v>-101.7007500000002</v>
      </c>
      <c r="H23"/>
      <c r="I23"/>
      <c r="J23" s="32"/>
      <c r="K23" s="78"/>
      <c r="L23" s="32"/>
      <c r="M23" s="25"/>
      <c r="N23"/>
      <c r="O23"/>
      <c r="P23"/>
    </row>
    <row r="24" spans="1:13" ht="12.75">
      <c r="A24"/>
      <c r="K24" s="77"/>
      <c r="M24" s="25"/>
    </row>
    <row r="25" spans="11:13" ht="12.75">
      <c r="K25" s="77"/>
      <c r="M25" s="25"/>
    </row>
    <row r="26" spans="1:16" ht="12.75">
      <c r="A26" s="40" t="s">
        <v>34</v>
      </c>
      <c r="B26" s="55" t="s">
        <v>35</v>
      </c>
      <c r="C26" s="56"/>
      <c r="D26" s="55" t="s">
        <v>38</v>
      </c>
      <c r="E26" s="56"/>
      <c r="F26" s="55" t="s">
        <v>39</v>
      </c>
      <c r="G26" s="56"/>
      <c r="H26" s="87" t="s">
        <v>40</v>
      </c>
      <c r="I26" s="87"/>
      <c r="J26" s="74"/>
      <c r="K26" s="79"/>
      <c r="L26" s="74"/>
      <c r="M26" s="25"/>
      <c r="N26"/>
      <c r="O26"/>
      <c r="P26"/>
    </row>
    <row r="27" spans="1:16" ht="25.5">
      <c r="A27" s="29" t="s">
        <v>41</v>
      </c>
      <c r="B27" s="37" t="s">
        <v>28</v>
      </c>
      <c r="C27" s="36" t="s">
        <v>27</v>
      </c>
      <c r="D27" s="37" t="s">
        <v>28</v>
      </c>
      <c r="E27" s="36" t="s">
        <v>27</v>
      </c>
      <c r="F27" s="37" t="s">
        <v>28</v>
      </c>
      <c r="G27" s="36" t="s">
        <v>27</v>
      </c>
      <c r="H27" s="37" t="s">
        <v>28</v>
      </c>
      <c r="I27" s="36" t="s">
        <v>27</v>
      </c>
      <c r="J27" s="75"/>
      <c r="K27" s="80"/>
      <c r="L27" s="75"/>
      <c r="M27" s="72"/>
      <c r="N27"/>
      <c r="O27"/>
      <c r="P27"/>
    </row>
    <row r="28" spans="1:16" ht="12.75">
      <c r="A28" s="29">
        <f>C12</f>
        <v>45</v>
      </c>
      <c r="B28" s="27">
        <f>A28*($C$3-10)</f>
        <v>85.350375</v>
      </c>
      <c r="C28" s="28">
        <f>$G$12-B28</f>
        <v>208.64962500000001</v>
      </c>
      <c r="D28" s="27">
        <f>A28*($C$3-8)</f>
        <v>175.350375</v>
      </c>
      <c r="E28" s="28">
        <f>$G$12-D28</f>
        <v>118.64962499999999</v>
      </c>
      <c r="F28" s="27">
        <f>A28*($C$3-7)</f>
        <v>220.350375</v>
      </c>
      <c r="G28" s="28">
        <f>$G$12-F28</f>
        <v>73.64962499999999</v>
      </c>
      <c r="H28" s="27">
        <f>A28*($C$3-6)</f>
        <v>265.350375</v>
      </c>
      <c r="I28" s="28">
        <f>$G$12-H28</f>
        <v>28.649625000000015</v>
      </c>
      <c r="J28" s="76"/>
      <c r="K28" s="81"/>
      <c r="L28" s="76"/>
      <c r="M28" s="72"/>
      <c r="N28"/>
      <c r="O28"/>
      <c r="P28"/>
    </row>
    <row r="29" spans="1:16" ht="12.75">
      <c r="A29" s="29">
        <f>C13</f>
        <v>60</v>
      </c>
      <c r="B29" s="27">
        <f>A29*($C$3-10)</f>
        <v>113.8005</v>
      </c>
      <c r="C29" s="28">
        <f>$G$12-B29</f>
        <v>180.1995</v>
      </c>
      <c r="D29" s="27">
        <f>A29*($C$3-8)</f>
        <v>233.8005</v>
      </c>
      <c r="E29" s="28">
        <f>$G$12-D29</f>
        <v>60.1995</v>
      </c>
      <c r="F29" s="27">
        <f>A29*($C$3-7)</f>
        <v>293.8005</v>
      </c>
      <c r="G29" s="28">
        <f>$G$12-F29</f>
        <v>0.19950000000000045</v>
      </c>
      <c r="H29" s="27">
        <f>A29*($C$3-6)</f>
        <v>353.8005</v>
      </c>
      <c r="I29" s="28">
        <f>$G$12-H29</f>
        <v>-59.8005</v>
      </c>
      <c r="J29" s="76"/>
      <c r="K29" s="81"/>
      <c r="L29" s="76"/>
      <c r="M29" s="72"/>
      <c r="N29"/>
      <c r="O29"/>
      <c r="P29"/>
    </row>
    <row r="30" spans="1:16" ht="12.75">
      <c r="A30" s="29">
        <f>C14</f>
        <v>75</v>
      </c>
      <c r="B30" s="27">
        <f>A30*($C$3-10)</f>
        <v>142.250625</v>
      </c>
      <c r="C30" s="28">
        <f>$G$12-B30</f>
        <v>151.749375</v>
      </c>
      <c r="D30" s="27">
        <f>A30*($C$3-8)</f>
        <v>292.250625</v>
      </c>
      <c r="E30" s="28">
        <f>$G$12-D30</f>
        <v>1.7493749999999864</v>
      </c>
      <c r="F30" s="27">
        <f>A30*($C$3-7)</f>
        <v>367.250625</v>
      </c>
      <c r="G30" s="28">
        <f>$G$12-F30</f>
        <v>-73.25062500000001</v>
      </c>
      <c r="H30" s="27">
        <f>A30*($C$3-6)</f>
        <v>442.250625</v>
      </c>
      <c r="I30" s="28">
        <f>$G$12-H30</f>
        <v>-148.250625</v>
      </c>
      <c r="J30" s="76"/>
      <c r="K30" s="81"/>
      <c r="L30" s="76"/>
      <c r="M30" s="72"/>
      <c r="N30"/>
      <c r="O30"/>
      <c r="P30"/>
    </row>
    <row r="31" spans="1:16" ht="12.75">
      <c r="A31" s="29">
        <f>C15</f>
        <v>90</v>
      </c>
      <c r="B31" s="27">
        <f>A31*($C$3-10)</f>
        <v>170.70075</v>
      </c>
      <c r="C31" s="28">
        <f>$G$12-B31</f>
        <v>123.29925</v>
      </c>
      <c r="D31" s="27">
        <f>A31*($C$3-8)</f>
        <v>350.70075</v>
      </c>
      <c r="E31" s="28">
        <f>$G$12-D31</f>
        <v>-56.70075000000003</v>
      </c>
      <c r="F31" s="27">
        <f>A31*($C$3-7)</f>
        <v>440.70075</v>
      </c>
      <c r="G31" s="28">
        <f>$G$12-F31</f>
        <v>-146.70075000000003</v>
      </c>
      <c r="H31" s="27">
        <f>A31*($C$3-6)</f>
        <v>530.70075</v>
      </c>
      <c r="I31" s="28">
        <f>$G$12-H31</f>
        <v>-236.70074999999997</v>
      </c>
      <c r="J31" s="76"/>
      <c r="K31" s="81"/>
      <c r="L31" s="76"/>
      <c r="M31" s="72"/>
      <c r="N31"/>
      <c r="O31"/>
      <c r="P31"/>
    </row>
  </sheetData>
  <mergeCells count="9">
    <mergeCell ref="A1:J1"/>
    <mergeCell ref="K1:O1"/>
    <mergeCell ref="F26:G26"/>
    <mergeCell ref="F18:G18"/>
    <mergeCell ref="H26:I26"/>
    <mergeCell ref="B18:C18"/>
    <mergeCell ref="D18:E18"/>
    <mergeCell ref="B26:C26"/>
    <mergeCell ref="D26:E26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9">
      <selection activeCell="F48" sqref="F48"/>
    </sheetView>
  </sheetViews>
  <sheetFormatPr defaultColWidth="9.140625" defaultRowHeight="12.75"/>
  <cols>
    <col min="1" max="1" width="19.140625" style="49" bestFit="1" customWidth="1"/>
    <col min="2" max="2" width="27.57421875" style="49" bestFit="1" customWidth="1"/>
    <col min="3" max="3" width="5.140625" style="49" bestFit="1" customWidth="1"/>
    <col min="4" max="4" width="9.7109375" style="49" bestFit="1" customWidth="1"/>
    <col min="5" max="5" width="5.140625" style="49" bestFit="1" customWidth="1"/>
    <col min="6" max="6" width="6.8515625" style="49" bestFit="1" customWidth="1"/>
    <col min="7" max="7" width="8.421875" style="49" customWidth="1"/>
    <col min="8" max="16384" width="19.421875" style="48" customWidth="1"/>
  </cols>
  <sheetData>
    <row r="1" spans="1:7" s="43" customFormat="1" ht="16.5">
      <c r="A1" s="41" t="s">
        <v>42</v>
      </c>
      <c r="B1" s="42"/>
      <c r="C1" s="42"/>
      <c r="D1" s="42"/>
      <c r="E1" s="42" t="s">
        <v>175</v>
      </c>
      <c r="F1" s="42" t="s">
        <v>174</v>
      </c>
      <c r="G1" s="42">
        <f>SUM(E2:F14)</f>
        <v>0</v>
      </c>
    </row>
    <row r="2" spans="1:7" s="45" customFormat="1" ht="15">
      <c r="A2" s="44" t="s">
        <v>43</v>
      </c>
      <c r="B2" s="44" t="s">
        <v>44</v>
      </c>
      <c r="C2" s="44" t="s">
        <v>45</v>
      </c>
      <c r="D2" s="44" t="s">
        <v>46</v>
      </c>
      <c r="E2" s="44"/>
      <c r="F2" s="44"/>
      <c r="G2" s="44"/>
    </row>
    <row r="3" spans="1:7" s="45" customFormat="1" ht="15">
      <c r="A3" s="44" t="s">
        <v>47</v>
      </c>
      <c r="B3" s="44" t="s">
        <v>48</v>
      </c>
      <c r="C3" s="44" t="s">
        <v>45</v>
      </c>
      <c r="D3" s="44" t="s">
        <v>49</v>
      </c>
      <c r="E3" s="44"/>
      <c r="F3" s="44"/>
      <c r="G3" s="44"/>
    </row>
    <row r="4" spans="1:7" s="45" customFormat="1" ht="15">
      <c r="A4" s="44" t="s">
        <v>50</v>
      </c>
      <c r="B4" s="44" t="s">
        <v>51</v>
      </c>
      <c r="C4" s="44" t="s">
        <v>45</v>
      </c>
      <c r="D4" s="44" t="s">
        <v>52</v>
      </c>
      <c r="E4" s="44"/>
      <c r="F4" s="44"/>
      <c r="G4" s="44"/>
    </row>
    <row r="5" spans="1:7" s="45" customFormat="1" ht="15">
      <c r="A5" s="44" t="s">
        <v>53</v>
      </c>
      <c r="B5" s="44" t="s">
        <v>54</v>
      </c>
      <c r="C5" s="44" t="s">
        <v>55</v>
      </c>
      <c r="D5" s="44" t="s">
        <v>56</v>
      </c>
      <c r="E5" s="44"/>
      <c r="F5" s="44"/>
      <c r="G5" s="44"/>
    </row>
    <row r="6" spans="1:7" s="45" customFormat="1" ht="15">
      <c r="A6" s="44" t="s">
        <v>57</v>
      </c>
      <c r="B6" s="44" t="s">
        <v>58</v>
      </c>
      <c r="C6" s="44" t="s">
        <v>45</v>
      </c>
      <c r="D6" s="44" t="s">
        <v>59</v>
      </c>
      <c r="E6" s="44"/>
      <c r="F6" s="44"/>
      <c r="G6" s="44"/>
    </row>
    <row r="7" spans="1:7" s="45" customFormat="1" ht="15">
      <c r="A7" s="44" t="s">
        <v>60</v>
      </c>
      <c r="B7" s="44" t="s">
        <v>61</v>
      </c>
      <c r="C7" s="44" t="s">
        <v>45</v>
      </c>
      <c r="D7" s="44" t="s">
        <v>62</v>
      </c>
      <c r="E7" s="44">
        <v>0</v>
      </c>
      <c r="F7" s="44">
        <v>0</v>
      </c>
      <c r="G7" s="44"/>
    </row>
    <row r="8" spans="1:7" s="45" customFormat="1" ht="15">
      <c r="A8" s="44" t="s">
        <v>63</v>
      </c>
      <c r="B8" s="44" t="s">
        <v>64</v>
      </c>
      <c r="C8" s="44" t="s">
        <v>45</v>
      </c>
      <c r="D8" s="44" t="s">
        <v>65</v>
      </c>
      <c r="E8" s="44"/>
      <c r="F8" s="44"/>
      <c r="G8" s="44"/>
    </row>
    <row r="9" spans="1:7" s="45" customFormat="1" ht="15">
      <c r="A9" s="44" t="s">
        <v>66</v>
      </c>
      <c r="B9" s="44" t="s">
        <v>67</v>
      </c>
      <c r="C9" s="44" t="s">
        <v>45</v>
      </c>
      <c r="D9" s="44" t="s">
        <v>68</v>
      </c>
      <c r="E9" s="44"/>
      <c r="F9" s="44"/>
      <c r="G9" s="44"/>
    </row>
    <row r="10" spans="1:7" s="45" customFormat="1" ht="15">
      <c r="A10" s="44" t="s">
        <v>69</v>
      </c>
      <c r="B10" s="44" t="s">
        <v>70</v>
      </c>
      <c r="C10" s="44" t="s">
        <v>45</v>
      </c>
      <c r="D10" s="44" t="s">
        <v>71</v>
      </c>
      <c r="E10" s="44"/>
      <c r="F10" s="44"/>
      <c r="G10" s="44"/>
    </row>
    <row r="11" spans="1:7" s="45" customFormat="1" ht="15">
      <c r="A11" s="44" t="s">
        <v>72</v>
      </c>
      <c r="B11" s="44" t="s">
        <v>73</v>
      </c>
      <c r="C11" s="44" t="s">
        <v>45</v>
      </c>
      <c r="D11" s="44" t="s">
        <v>74</v>
      </c>
      <c r="E11" s="44"/>
      <c r="F11" s="44"/>
      <c r="G11" s="44"/>
    </row>
    <row r="12" spans="1:7" s="45" customFormat="1" ht="15">
      <c r="A12" s="44" t="s">
        <v>75</v>
      </c>
      <c r="B12" s="44" t="s">
        <v>76</v>
      </c>
      <c r="C12" s="44" t="s">
        <v>45</v>
      </c>
      <c r="D12" s="44" t="s">
        <v>77</v>
      </c>
      <c r="E12" s="44"/>
      <c r="F12" s="44"/>
      <c r="G12" s="44"/>
    </row>
    <row r="13" spans="1:7" s="45" customFormat="1" ht="15">
      <c r="A13" s="44" t="s">
        <v>78</v>
      </c>
      <c r="B13" s="44" t="s">
        <v>79</v>
      </c>
      <c r="C13" s="44" t="s">
        <v>45</v>
      </c>
      <c r="D13" s="44" t="s">
        <v>80</v>
      </c>
      <c r="E13" s="44"/>
      <c r="F13" s="44"/>
      <c r="G13" s="44"/>
    </row>
    <row r="14" spans="1:7" s="45" customFormat="1" ht="15">
      <c r="A14" s="44" t="s">
        <v>81</v>
      </c>
      <c r="B14" s="44" t="s">
        <v>82</v>
      </c>
      <c r="C14" s="44" t="s">
        <v>45</v>
      </c>
      <c r="D14" s="44" t="s">
        <v>83</v>
      </c>
      <c r="E14" s="44"/>
      <c r="F14" s="44"/>
      <c r="G14" s="44"/>
    </row>
    <row r="15" spans="1:7" s="43" customFormat="1" ht="16.5">
      <c r="A15" s="41" t="s">
        <v>84</v>
      </c>
      <c r="B15" s="42"/>
      <c r="C15" s="42"/>
      <c r="D15" s="42"/>
      <c r="E15" s="42" t="str">
        <f>E1</f>
        <v>Cubs</v>
      </c>
      <c r="F15" s="42" t="str">
        <f>F1</f>
        <v>Adults</v>
      </c>
      <c r="G15" s="42">
        <f>SUM(E16:F23)</f>
        <v>9</v>
      </c>
    </row>
    <row r="16" spans="1:7" s="45" customFormat="1" ht="15">
      <c r="A16" s="44" t="s">
        <v>85</v>
      </c>
      <c r="B16" s="44" t="s">
        <v>86</v>
      </c>
      <c r="C16" s="44" t="s">
        <v>45</v>
      </c>
      <c r="D16" s="44" t="s">
        <v>87</v>
      </c>
      <c r="E16" s="44"/>
      <c r="F16" s="44"/>
      <c r="G16" s="44"/>
    </row>
    <row r="17" spans="1:8" s="45" customFormat="1" ht="15">
      <c r="A17" s="44" t="s">
        <v>88</v>
      </c>
      <c r="B17" s="44" t="s">
        <v>89</v>
      </c>
      <c r="C17" s="44" t="s">
        <v>45</v>
      </c>
      <c r="D17" s="44" t="s">
        <v>90</v>
      </c>
      <c r="E17" s="44">
        <v>2</v>
      </c>
      <c r="F17" s="44">
        <v>1</v>
      </c>
      <c r="G17" s="44"/>
      <c r="H17" s="45" t="s">
        <v>169</v>
      </c>
    </row>
    <row r="18" spans="1:8" s="45" customFormat="1" ht="15">
      <c r="A18" s="44" t="s">
        <v>91</v>
      </c>
      <c r="B18" s="44" t="s">
        <v>92</v>
      </c>
      <c r="C18" s="44" t="s">
        <v>45</v>
      </c>
      <c r="D18" s="44" t="s">
        <v>93</v>
      </c>
      <c r="E18" s="44">
        <v>2</v>
      </c>
      <c r="F18" s="44">
        <v>1</v>
      </c>
      <c r="G18" s="44"/>
      <c r="H18" s="45" t="s">
        <v>184</v>
      </c>
    </row>
    <row r="19" spans="1:8" s="45" customFormat="1" ht="15">
      <c r="A19" s="44" t="s">
        <v>94</v>
      </c>
      <c r="B19" s="44" t="s">
        <v>95</v>
      </c>
      <c r="C19" s="44" t="s">
        <v>45</v>
      </c>
      <c r="D19" s="44" t="s">
        <v>96</v>
      </c>
      <c r="E19" s="44">
        <v>2</v>
      </c>
      <c r="F19" s="44">
        <v>1</v>
      </c>
      <c r="G19" s="44"/>
      <c r="H19" s="45" t="s">
        <v>169</v>
      </c>
    </row>
    <row r="20" spans="1:7" s="45" customFormat="1" ht="15">
      <c r="A20" s="44" t="s">
        <v>97</v>
      </c>
      <c r="B20" s="44" t="s">
        <v>98</v>
      </c>
      <c r="C20" s="44" t="s">
        <v>45</v>
      </c>
      <c r="D20" s="44" t="s">
        <v>99</v>
      </c>
      <c r="E20" s="44">
        <v>0</v>
      </c>
      <c r="F20" s="44">
        <v>0</v>
      </c>
      <c r="G20" s="44"/>
    </row>
    <row r="21" spans="1:7" s="45" customFormat="1" ht="15">
      <c r="A21" s="44" t="s">
        <v>100</v>
      </c>
      <c r="B21" s="44" t="s">
        <v>101</v>
      </c>
      <c r="C21" s="44" t="s">
        <v>45</v>
      </c>
      <c r="D21" s="44" t="s">
        <v>102</v>
      </c>
      <c r="E21" s="44"/>
      <c r="F21" s="44"/>
      <c r="G21" s="44"/>
    </row>
    <row r="22" spans="1:7" s="45" customFormat="1" ht="15">
      <c r="A22" s="44" t="s">
        <v>103</v>
      </c>
      <c r="B22" s="44" t="s">
        <v>79</v>
      </c>
      <c r="C22" s="44" t="s">
        <v>45</v>
      </c>
      <c r="D22" s="44" t="s">
        <v>80</v>
      </c>
      <c r="E22" s="44"/>
      <c r="F22" s="44"/>
      <c r="G22" s="44"/>
    </row>
    <row r="23" spans="1:7" s="45" customFormat="1" ht="15">
      <c r="A23" s="44" t="s">
        <v>104</v>
      </c>
      <c r="B23" s="44" t="s">
        <v>105</v>
      </c>
      <c r="C23" s="44" t="s">
        <v>45</v>
      </c>
      <c r="D23" s="44" t="s">
        <v>106</v>
      </c>
      <c r="E23" s="44"/>
      <c r="F23" s="44"/>
      <c r="G23" s="44"/>
    </row>
    <row r="24" spans="1:7" s="43" customFormat="1" ht="16.5">
      <c r="A24" s="41" t="s">
        <v>107</v>
      </c>
      <c r="B24" s="42"/>
      <c r="C24" s="42"/>
      <c r="D24" s="42"/>
      <c r="E24" s="42" t="str">
        <f>E1</f>
        <v>Cubs</v>
      </c>
      <c r="F24" s="42" t="str">
        <f>F1</f>
        <v>Adults</v>
      </c>
      <c r="G24" s="42">
        <f>SUM(E25:F31)</f>
        <v>10</v>
      </c>
    </row>
    <row r="25" spans="1:9" s="45" customFormat="1" ht="15">
      <c r="A25" s="44" t="s">
        <v>108</v>
      </c>
      <c r="B25" s="44" t="s">
        <v>109</v>
      </c>
      <c r="C25" s="44" t="s">
        <v>45</v>
      </c>
      <c r="D25" s="44" t="s">
        <v>110</v>
      </c>
      <c r="E25" s="44">
        <v>1</v>
      </c>
      <c r="F25" s="44">
        <v>1</v>
      </c>
      <c r="G25" s="44"/>
      <c r="H25" s="45" t="s">
        <v>184</v>
      </c>
      <c r="I25" s="45" t="s">
        <v>168</v>
      </c>
    </row>
    <row r="26" spans="1:8" s="45" customFormat="1" ht="15">
      <c r="A26" s="44" t="s">
        <v>111</v>
      </c>
      <c r="B26" s="44" t="s">
        <v>112</v>
      </c>
      <c r="C26" s="44" t="s">
        <v>45</v>
      </c>
      <c r="D26" s="44" t="s">
        <v>113</v>
      </c>
      <c r="E26" s="44">
        <v>1</v>
      </c>
      <c r="F26" s="44">
        <v>1</v>
      </c>
      <c r="G26" s="44"/>
      <c r="H26" s="45" t="s">
        <v>169</v>
      </c>
    </row>
    <row r="27" spans="1:7" s="45" customFormat="1" ht="15">
      <c r="A27" s="44" t="s">
        <v>114</v>
      </c>
      <c r="B27" s="44" t="s">
        <v>115</v>
      </c>
      <c r="C27" s="44" t="s">
        <v>45</v>
      </c>
      <c r="D27" s="44" t="s">
        <v>116</v>
      </c>
      <c r="E27" s="44"/>
      <c r="F27" s="44"/>
      <c r="G27" s="44"/>
    </row>
    <row r="28" spans="1:8" s="45" customFormat="1" ht="15">
      <c r="A28" s="44" t="s">
        <v>117</v>
      </c>
      <c r="B28" s="44" t="s">
        <v>118</v>
      </c>
      <c r="C28" s="44" t="s">
        <v>45</v>
      </c>
      <c r="D28" s="44" t="s">
        <v>119</v>
      </c>
      <c r="E28" s="44">
        <v>2</v>
      </c>
      <c r="F28" s="44">
        <v>2</v>
      </c>
      <c r="G28" s="44"/>
      <c r="H28" s="45" t="s">
        <v>184</v>
      </c>
    </row>
    <row r="29" spans="1:8" s="45" customFormat="1" ht="15">
      <c r="A29" s="44" t="s">
        <v>120</v>
      </c>
      <c r="B29" s="44" t="s">
        <v>121</v>
      </c>
      <c r="C29" s="44" t="s">
        <v>45</v>
      </c>
      <c r="D29" s="44" t="s">
        <v>122</v>
      </c>
      <c r="E29" s="44">
        <v>1</v>
      </c>
      <c r="F29" s="44">
        <v>1</v>
      </c>
      <c r="G29" s="44"/>
      <c r="H29" s="45" t="s">
        <v>169</v>
      </c>
    </row>
    <row r="30" spans="1:8" s="45" customFormat="1" ht="15">
      <c r="A30" s="44" t="s">
        <v>123</v>
      </c>
      <c r="B30" s="44" t="s">
        <v>124</v>
      </c>
      <c r="C30" s="44" t="s">
        <v>45</v>
      </c>
      <c r="D30" s="44" t="s">
        <v>125</v>
      </c>
      <c r="E30" s="44">
        <v>0</v>
      </c>
      <c r="F30" s="44">
        <v>0</v>
      </c>
      <c r="G30" s="44"/>
      <c r="H30" s="45" t="s">
        <v>176</v>
      </c>
    </row>
    <row r="31" spans="1:7" s="45" customFormat="1" ht="15">
      <c r="A31" s="44" t="s">
        <v>126</v>
      </c>
      <c r="B31" s="44" t="s">
        <v>127</v>
      </c>
      <c r="C31" s="44" t="s">
        <v>45</v>
      </c>
      <c r="D31" s="44" t="s">
        <v>128</v>
      </c>
      <c r="E31" s="44"/>
      <c r="F31" s="44"/>
      <c r="G31" s="44"/>
    </row>
    <row r="32" spans="1:7" s="43" customFormat="1" ht="16.5">
      <c r="A32" s="41" t="s">
        <v>129</v>
      </c>
      <c r="B32" s="42"/>
      <c r="C32" s="42"/>
      <c r="D32" s="42"/>
      <c r="E32" s="42" t="str">
        <f>E1</f>
        <v>Cubs</v>
      </c>
      <c r="F32" s="42" t="str">
        <f>F1</f>
        <v>Adults</v>
      </c>
      <c r="G32" s="42">
        <f>SUM(E33:F41)</f>
        <v>0</v>
      </c>
    </row>
    <row r="33" spans="1:7" s="45" customFormat="1" ht="15">
      <c r="A33" s="44" t="s">
        <v>130</v>
      </c>
      <c r="B33" s="44" t="s">
        <v>131</v>
      </c>
      <c r="C33" s="44" t="s">
        <v>45</v>
      </c>
      <c r="D33" s="44" t="s">
        <v>132</v>
      </c>
      <c r="E33" s="44">
        <v>0</v>
      </c>
      <c r="F33" s="44">
        <v>0</v>
      </c>
      <c r="G33" s="44"/>
    </row>
    <row r="34" spans="1:7" s="45" customFormat="1" ht="15">
      <c r="A34" s="44" t="s">
        <v>133</v>
      </c>
      <c r="B34" s="44" t="s">
        <v>134</v>
      </c>
      <c r="C34" s="44" t="s">
        <v>45</v>
      </c>
      <c r="D34" s="44" t="s">
        <v>135</v>
      </c>
      <c r="E34" s="44">
        <v>0</v>
      </c>
      <c r="F34" s="44">
        <v>0</v>
      </c>
      <c r="G34" s="44"/>
    </row>
    <row r="35" spans="1:7" s="45" customFormat="1" ht="15">
      <c r="A35" s="44" t="s">
        <v>136</v>
      </c>
      <c r="B35" s="44" t="s">
        <v>137</v>
      </c>
      <c r="C35" s="44" t="s">
        <v>45</v>
      </c>
      <c r="D35" s="44" t="s">
        <v>138</v>
      </c>
      <c r="E35" s="44">
        <v>0</v>
      </c>
      <c r="F35" s="44">
        <v>0</v>
      </c>
      <c r="G35" s="44"/>
    </row>
    <row r="36" spans="1:7" s="45" customFormat="1" ht="15">
      <c r="A36" s="44" t="s">
        <v>139</v>
      </c>
      <c r="B36" s="44" t="s">
        <v>140</v>
      </c>
      <c r="C36" s="44" t="s">
        <v>45</v>
      </c>
      <c r="D36" s="44" t="s">
        <v>141</v>
      </c>
      <c r="E36" s="44">
        <v>0</v>
      </c>
      <c r="F36" s="44">
        <v>0</v>
      </c>
      <c r="G36" s="44"/>
    </row>
    <row r="37" spans="1:7" s="45" customFormat="1" ht="15">
      <c r="A37" s="44" t="s">
        <v>142</v>
      </c>
      <c r="B37" s="44" t="s">
        <v>143</v>
      </c>
      <c r="C37" s="44" t="s">
        <v>45</v>
      </c>
      <c r="D37" s="44" t="s">
        <v>144</v>
      </c>
      <c r="E37" s="44">
        <v>0</v>
      </c>
      <c r="F37" s="44">
        <v>0</v>
      </c>
      <c r="G37" s="44"/>
    </row>
    <row r="38" spans="1:8" s="45" customFormat="1" ht="15">
      <c r="A38" s="44" t="s">
        <v>145</v>
      </c>
      <c r="B38" s="44" t="s">
        <v>146</v>
      </c>
      <c r="C38" s="44" t="s">
        <v>45</v>
      </c>
      <c r="D38" s="44" t="s">
        <v>147</v>
      </c>
      <c r="E38" s="44">
        <v>0</v>
      </c>
      <c r="F38" s="44">
        <v>0</v>
      </c>
      <c r="G38" s="44"/>
      <c r="H38" s="46"/>
    </row>
    <row r="39" spans="1:7" s="45" customFormat="1" ht="15">
      <c r="A39" s="44" t="s">
        <v>148</v>
      </c>
      <c r="B39" s="44" t="s">
        <v>149</v>
      </c>
      <c r="C39" s="44" t="s">
        <v>45</v>
      </c>
      <c r="D39" s="44" t="s">
        <v>150</v>
      </c>
      <c r="E39" s="44">
        <v>0</v>
      </c>
      <c r="F39" s="44">
        <v>0</v>
      </c>
      <c r="G39" s="44"/>
    </row>
    <row r="40" spans="1:7" s="45" customFormat="1" ht="15">
      <c r="A40" s="44" t="s">
        <v>151</v>
      </c>
      <c r="B40" s="44" t="s">
        <v>152</v>
      </c>
      <c r="C40" s="44" t="s">
        <v>45</v>
      </c>
      <c r="D40" s="44" t="s">
        <v>153</v>
      </c>
      <c r="E40" s="44">
        <v>0</v>
      </c>
      <c r="F40" s="44">
        <v>0</v>
      </c>
      <c r="G40" s="44"/>
    </row>
    <row r="41" spans="1:7" s="45" customFormat="1" ht="15">
      <c r="A41" s="44" t="s">
        <v>154</v>
      </c>
      <c r="B41" s="44" t="s">
        <v>155</v>
      </c>
      <c r="C41" s="44" t="s">
        <v>45</v>
      </c>
      <c r="D41" s="44" t="s">
        <v>156</v>
      </c>
      <c r="E41" s="44">
        <v>0</v>
      </c>
      <c r="F41" s="44">
        <v>0</v>
      </c>
      <c r="G41" s="44"/>
    </row>
    <row r="42" spans="1:7" s="43" customFormat="1" ht="16.5">
      <c r="A42" s="41" t="s">
        <v>157</v>
      </c>
      <c r="B42" s="42"/>
      <c r="C42" s="42"/>
      <c r="D42" s="42"/>
      <c r="E42" s="42" t="str">
        <f>E1</f>
        <v>Cubs</v>
      </c>
      <c r="F42" s="42" t="str">
        <f>F1</f>
        <v>Adults</v>
      </c>
      <c r="G42" s="42">
        <f>SUM(E43:F47)</f>
        <v>4</v>
      </c>
    </row>
    <row r="43" spans="1:7" ht="15">
      <c r="A43" s="44" t="s">
        <v>158</v>
      </c>
      <c r="B43" s="44" t="s">
        <v>159</v>
      </c>
      <c r="C43" s="44" t="s">
        <v>45</v>
      </c>
      <c r="D43" s="44" t="s">
        <v>160</v>
      </c>
      <c r="E43" s="44">
        <v>2</v>
      </c>
      <c r="F43" s="44">
        <v>2</v>
      </c>
      <c r="G43" s="44"/>
    </row>
    <row r="44" spans="1:7" ht="15">
      <c r="A44" s="44" t="s">
        <v>161</v>
      </c>
      <c r="B44" s="44"/>
      <c r="C44" s="44"/>
      <c r="D44" s="44"/>
      <c r="E44" s="44"/>
      <c r="F44" s="44"/>
      <c r="G44" s="47"/>
    </row>
    <row r="45" spans="1:7" ht="15">
      <c r="A45" s="44" t="s">
        <v>162</v>
      </c>
      <c r="B45" s="44"/>
      <c r="C45" s="44"/>
      <c r="D45" s="44"/>
      <c r="E45" s="44"/>
      <c r="F45" s="44"/>
      <c r="G45" s="47"/>
    </row>
    <row r="46" spans="1:7" ht="15">
      <c r="A46" s="44" t="s">
        <v>167</v>
      </c>
      <c r="B46" s="44"/>
      <c r="C46" s="44">
        <v>281</v>
      </c>
      <c r="D46" s="44" t="s">
        <v>170</v>
      </c>
      <c r="E46" s="44"/>
      <c r="F46" s="44"/>
      <c r="G46" s="47"/>
    </row>
    <row r="47" spans="1:7" ht="15">
      <c r="A47" s="44" t="s">
        <v>163</v>
      </c>
      <c r="B47" s="44" t="s">
        <v>164</v>
      </c>
      <c r="C47" s="44" t="s">
        <v>45</v>
      </c>
      <c r="D47" s="44" t="s">
        <v>165</v>
      </c>
      <c r="E47" s="44"/>
      <c r="F47" s="44"/>
      <c r="G47" s="47"/>
    </row>
    <row r="48" spans="3:7" ht="16.5">
      <c r="C48" s="50" t="s">
        <v>166</v>
      </c>
      <c r="D48" s="51"/>
      <c r="E48" s="52">
        <f>SUM(E2:E47)</f>
        <v>13</v>
      </c>
      <c r="F48" s="52">
        <f>SUM(F2:F47)</f>
        <v>10</v>
      </c>
      <c r="G48" s="52">
        <f>SUM(G2:G47)</f>
        <v>23</v>
      </c>
    </row>
  </sheetData>
  <printOptions horizontalCentered="1"/>
  <pageMargins left="0.25" right="0.25" top="1" bottom="0.75" header="0.5" footer="0.5"/>
  <pageSetup horizontalDpi="600" verticalDpi="600" orientation="landscape" scale="95" r:id="rId3"/>
  <headerFooter alignWithMargins="0">
    <oddHeader>&amp;C&amp;"MS Sans Serif,Bold"&amp;18Pack 880 Adventure Bay</oddHeader>
    <oddFooter>&amp;L&amp;D &amp;T</oddFooter>
  </headerFooter>
  <rowBreaks count="1" manualBreakCount="1">
    <brk id="3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H13" sqref="H13"/>
    </sheetView>
  </sheetViews>
  <sheetFormatPr defaultColWidth="9.140625" defaultRowHeight="12.75"/>
  <cols>
    <col min="1" max="1" width="28.28125" style="49" customWidth="1"/>
    <col min="2" max="2" width="8.421875" style="49" bestFit="1" customWidth="1"/>
    <col min="3" max="3" width="6.8515625" style="49" bestFit="1" customWidth="1"/>
    <col min="4" max="4" width="8.421875" style="49" customWidth="1"/>
    <col min="5" max="5" width="5.57421875" style="48" customWidth="1"/>
    <col min="6" max="6" width="25.00390625" style="48" bestFit="1" customWidth="1"/>
    <col min="7" max="7" width="8.421875" style="48" bestFit="1" customWidth="1"/>
    <col min="8" max="8" width="6.8515625" style="48" bestFit="1" customWidth="1"/>
    <col min="9" max="9" width="8.28125" style="48" bestFit="1" customWidth="1"/>
    <col min="10" max="16384" width="19.421875" style="48" customWidth="1"/>
  </cols>
  <sheetData>
    <row r="1" spans="2:9" ht="16.5">
      <c r="B1" s="89" t="s">
        <v>188</v>
      </c>
      <c r="C1" s="89"/>
      <c r="D1" s="42" t="s">
        <v>189</v>
      </c>
      <c r="G1" s="89" t="s">
        <v>188</v>
      </c>
      <c r="H1" s="89"/>
      <c r="I1" s="42" t="s">
        <v>189</v>
      </c>
    </row>
    <row r="2" spans="1:9" s="43" customFormat="1" ht="16.5">
      <c r="A2" s="41" t="s">
        <v>187</v>
      </c>
      <c r="B2" s="42" t="s">
        <v>186</v>
      </c>
      <c r="C2" s="42" t="s">
        <v>174</v>
      </c>
      <c r="D2" s="42">
        <f>SUM(B3:C15)</f>
        <v>0</v>
      </c>
      <c r="F2" s="41" t="s">
        <v>129</v>
      </c>
      <c r="G2" s="42" t="str">
        <f>B2</f>
        <v>Children</v>
      </c>
      <c r="H2" s="42" t="str">
        <f>C2</f>
        <v>Adults</v>
      </c>
      <c r="I2" s="42">
        <f>SUM(G3:H11)</f>
        <v>0</v>
      </c>
    </row>
    <row r="3" spans="1:9" s="45" customFormat="1" ht="15">
      <c r="A3" s="44" t="s">
        <v>43</v>
      </c>
      <c r="B3" s="44"/>
      <c r="C3" s="44"/>
      <c r="D3" s="44"/>
      <c r="F3" s="44" t="s">
        <v>130</v>
      </c>
      <c r="G3" s="44">
        <v>0</v>
      </c>
      <c r="H3" s="44">
        <v>0</v>
      </c>
      <c r="I3" s="44"/>
    </row>
    <row r="4" spans="1:9" s="45" customFormat="1" ht="15">
      <c r="A4" s="44" t="s">
        <v>47</v>
      </c>
      <c r="B4" s="44"/>
      <c r="C4" s="44"/>
      <c r="D4" s="44"/>
      <c r="F4" s="44" t="s">
        <v>133</v>
      </c>
      <c r="G4" s="44">
        <v>0</v>
      </c>
      <c r="H4" s="44">
        <v>0</v>
      </c>
      <c r="I4" s="44"/>
    </row>
    <row r="5" spans="1:9" s="45" customFormat="1" ht="15">
      <c r="A5" s="44" t="s">
        <v>50</v>
      </c>
      <c r="B5" s="44"/>
      <c r="C5" s="44"/>
      <c r="D5" s="44"/>
      <c r="F5" s="44" t="s">
        <v>136</v>
      </c>
      <c r="G5" s="44">
        <v>0</v>
      </c>
      <c r="H5" s="44">
        <v>0</v>
      </c>
      <c r="I5" s="44"/>
    </row>
    <row r="6" spans="1:9" s="45" customFormat="1" ht="15">
      <c r="A6" s="44" t="s">
        <v>53</v>
      </c>
      <c r="B6" s="44"/>
      <c r="C6" s="44"/>
      <c r="D6" s="44"/>
      <c r="F6" s="44" t="s">
        <v>139</v>
      </c>
      <c r="G6" s="44">
        <v>0</v>
      </c>
      <c r="H6" s="44">
        <v>0</v>
      </c>
      <c r="I6" s="44"/>
    </row>
    <row r="7" spans="1:9" s="45" customFormat="1" ht="15">
      <c r="A7" s="44" t="s">
        <v>57</v>
      </c>
      <c r="B7" s="44"/>
      <c r="C7" s="44"/>
      <c r="D7" s="44"/>
      <c r="F7" s="44" t="s">
        <v>142</v>
      </c>
      <c r="G7" s="44">
        <v>0</v>
      </c>
      <c r="H7" s="44">
        <v>0</v>
      </c>
      <c r="I7" s="44"/>
    </row>
    <row r="8" spans="1:9" s="45" customFormat="1" ht="15">
      <c r="A8" s="44" t="s">
        <v>60</v>
      </c>
      <c r="B8" s="44">
        <v>0</v>
      </c>
      <c r="C8" s="44">
        <v>0</v>
      </c>
      <c r="D8" s="44"/>
      <c r="F8" s="44" t="s">
        <v>145</v>
      </c>
      <c r="G8" s="44">
        <v>0</v>
      </c>
      <c r="H8" s="44">
        <v>0</v>
      </c>
      <c r="I8" s="44"/>
    </row>
    <row r="9" spans="1:9" s="45" customFormat="1" ht="15">
      <c r="A9" s="44" t="s">
        <v>63</v>
      </c>
      <c r="B9" s="44"/>
      <c r="C9" s="44"/>
      <c r="D9" s="44"/>
      <c r="F9" s="44" t="s">
        <v>148</v>
      </c>
      <c r="G9" s="44">
        <v>0</v>
      </c>
      <c r="H9" s="44">
        <v>0</v>
      </c>
      <c r="I9" s="44"/>
    </row>
    <row r="10" spans="1:9" s="45" customFormat="1" ht="15">
      <c r="A10" s="44" t="s">
        <v>66</v>
      </c>
      <c r="B10" s="44"/>
      <c r="C10" s="44"/>
      <c r="D10" s="44"/>
      <c r="F10" s="44" t="s">
        <v>151</v>
      </c>
      <c r="G10" s="44">
        <v>0</v>
      </c>
      <c r="H10" s="44">
        <v>0</v>
      </c>
      <c r="I10" s="44"/>
    </row>
    <row r="11" spans="1:9" s="45" customFormat="1" ht="15">
      <c r="A11" s="44" t="s">
        <v>69</v>
      </c>
      <c r="B11" s="44"/>
      <c r="C11" s="44"/>
      <c r="D11" s="44"/>
      <c r="F11" s="44" t="s">
        <v>154</v>
      </c>
      <c r="G11" s="44">
        <v>0</v>
      </c>
      <c r="H11" s="44">
        <v>0</v>
      </c>
      <c r="I11" s="44"/>
    </row>
    <row r="12" spans="1:9" s="45" customFormat="1" ht="16.5">
      <c r="A12" s="44" t="s">
        <v>72</v>
      </c>
      <c r="B12" s="44"/>
      <c r="C12" s="44"/>
      <c r="D12" s="44"/>
      <c r="F12" s="41" t="s">
        <v>157</v>
      </c>
      <c r="G12" s="42" t="str">
        <f>B2</f>
        <v>Children</v>
      </c>
      <c r="H12" s="42" t="str">
        <f>C2</f>
        <v>Adults</v>
      </c>
      <c r="I12" s="42">
        <f>SUM(G13:H17)</f>
        <v>4</v>
      </c>
    </row>
    <row r="13" spans="1:9" s="45" customFormat="1" ht="15">
      <c r="A13" s="44" t="s">
        <v>75</v>
      </c>
      <c r="B13" s="44"/>
      <c r="C13" s="44"/>
      <c r="D13" s="44"/>
      <c r="F13" s="44" t="s">
        <v>158</v>
      </c>
      <c r="G13" s="44">
        <v>2</v>
      </c>
      <c r="H13" s="44">
        <v>2</v>
      </c>
      <c r="I13" s="44"/>
    </row>
    <row r="14" spans="1:9" s="45" customFormat="1" ht="15">
      <c r="A14" s="44" t="s">
        <v>78</v>
      </c>
      <c r="B14" s="44"/>
      <c r="C14" s="44"/>
      <c r="D14" s="44"/>
      <c r="F14" s="44" t="s">
        <v>161</v>
      </c>
      <c r="G14" s="44"/>
      <c r="H14" s="44"/>
      <c r="I14" s="47"/>
    </row>
    <row r="15" spans="1:9" s="45" customFormat="1" ht="15">
      <c r="A15" s="44" t="s">
        <v>81</v>
      </c>
      <c r="B15" s="44"/>
      <c r="C15" s="44"/>
      <c r="D15" s="44"/>
      <c r="F15" s="44" t="s">
        <v>162</v>
      </c>
      <c r="G15" s="44"/>
      <c r="H15" s="44"/>
      <c r="I15" s="47"/>
    </row>
    <row r="16" spans="1:9" s="43" customFormat="1" ht="16.5">
      <c r="A16" s="41" t="s">
        <v>84</v>
      </c>
      <c r="B16" s="42" t="str">
        <f>B2</f>
        <v>Children</v>
      </c>
      <c r="C16" s="42" t="str">
        <f>C2</f>
        <v>Adults</v>
      </c>
      <c r="D16" s="42">
        <f>SUM(B17:C24)</f>
        <v>9</v>
      </c>
      <c r="F16" s="44" t="s">
        <v>167</v>
      </c>
      <c r="G16" s="44"/>
      <c r="H16" s="44"/>
      <c r="I16" s="47"/>
    </row>
    <row r="17" spans="1:9" s="45" customFormat="1" ht="15">
      <c r="A17" s="44" t="s">
        <v>85</v>
      </c>
      <c r="B17" s="44"/>
      <c r="C17" s="44"/>
      <c r="D17" s="44"/>
      <c r="F17" s="44" t="s">
        <v>163</v>
      </c>
      <c r="G17" s="44"/>
      <c r="H17" s="44"/>
      <c r="I17" s="47"/>
    </row>
    <row r="18" spans="1:9" s="45" customFormat="1" ht="16.5">
      <c r="A18" s="44" t="s">
        <v>88</v>
      </c>
      <c r="B18" s="44">
        <v>2</v>
      </c>
      <c r="C18" s="44">
        <v>1</v>
      </c>
      <c r="D18" s="44"/>
      <c r="F18" s="49"/>
      <c r="G18" s="90">
        <f>SUM(B2:B33)+SUM(G2:G17)</f>
        <v>13</v>
      </c>
      <c r="H18" s="90">
        <f>SUM(C2:C33)+SUM(H2:H17)</f>
        <v>10</v>
      </c>
      <c r="I18" s="52">
        <f>SUM(G18:H18)</f>
        <v>23</v>
      </c>
    </row>
    <row r="19" spans="1:4" s="45" customFormat="1" ht="15">
      <c r="A19" s="44" t="s">
        <v>91</v>
      </c>
      <c r="B19" s="44">
        <v>2</v>
      </c>
      <c r="C19" s="44">
        <v>1</v>
      </c>
      <c r="D19" s="44"/>
    </row>
    <row r="20" spans="1:4" s="45" customFormat="1" ht="15">
      <c r="A20" s="44" t="s">
        <v>94</v>
      </c>
      <c r="B20" s="44">
        <v>2</v>
      </c>
      <c r="C20" s="44">
        <v>1</v>
      </c>
      <c r="D20" s="44"/>
    </row>
    <row r="21" spans="1:4" s="45" customFormat="1" ht="15">
      <c r="A21" s="44" t="s">
        <v>97</v>
      </c>
      <c r="B21" s="44">
        <v>0</v>
      </c>
      <c r="C21" s="44">
        <v>0</v>
      </c>
      <c r="D21" s="44"/>
    </row>
    <row r="22" spans="1:4" s="45" customFormat="1" ht="15">
      <c r="A22" s="44" t="s">
        <v>100</v>
      </c>
      <c r="B22" s="44"/>
      <c r="C22" s="44"/>
      <c r="D22" s="44"/>
    </row>
    <row r="23" spans="1:4" s="45" customFormat="1" ht="15">
      <c r="A23" s="44" t="s">
        <v>103</v>
      </c>
      <c r="B23" s="44"/>
      <c r="C23" s="44"/>
      <c r="D23" s="44"/>
    </row>
    <row r="24" spans="1:4" s="45" customFormat="1" ht="15">
      <c r="A24" s="44" t="s">
        <v>104</v>
      </c>
      <c r="B24" s="44"/>
      <c r="C24" s="44"/>
      <c r="D24" s="44"/>
    </row>
    <row r="25" spans="1:4" s="43" customFormat="1" ht="16.5">
      <c r="A25" s="41" t="s">
        <v>107</v>
      </c>
      <c r="B25" s="42" t="str">
        <f>B2</f>
        <v>Children</v>
      </c>
      <c r="C25" s="42" t="str">
        <f>C2</f>
        <v>Adults</v>
      </c>
      <c r="D25" s="42">
        <f>SUM(B26:C32)</f>
        <v>10</v>
      </c>
    </row>
    <row r="26" spans="1:4" s="45" customFormat="1" ht="15">
      <c r="A26" s="44" t="s">
        <v>108</v>
      </c>
      <c r="B26" s="44">
        <v>1</v>
      </c>
      <c r="C26" s="44">
        <v>1</v>
      </c>
      <c r="D26" s="44"/>
    </row>
    <row r="27" spans="1:4" s="45" customFormat="1" ht="15">
      <c r="A27" s="44" t="s">
        <v>111</v>
      </c>
      <c r="B27" s="44">
        <v>1</v>
      </c>
      <c r="C27" s="44">
        <v>1</v>
      </c>
      <c r="D27" s="44"/>
    </row>
    <row r="28" spans="1:4" s="45" customFormat="1" ht="15">
      <c r="A28" s="44" t="s">
        <v>114</v>
      </c>
      <c r="B28" s="44"/>
      <c r="C28" s="44"/>
      <c r="D28" s="44"/>
    </row>
    <row r="29" spans="1:4" s="45" customFormat="1" ht="15">
      <c r="A29" s="44" t="s">
        <v>117</v>
      </c>
      <c r="B29" s="44">
        <v>2</v>
      </c>
      <c r="C29" s="44">
        <v>2</v>
      </c>
      <c r="D29" s="44"/>
    </row>
    <row r="30" spans="1:4" s="45" customFormat="1" ht="15">
      <c r="A30" s="44" t="s">
        <v>120</v>
      </c>
      <c r="B30" s="44">
        <v>1</v>
      </c>
      <c r="C30" s="44">
        <v>1</v>
      </c>
      <c r="D30" s="44"/>
    </row>
    <row r="31" spans="1:4" s="45" customFormat="1" ht="15">
      <c r="A31" s="44" t="s">
        <v>123</v>
      </c>
      <c r="B31" s="44">
        <v>0</v>
      </c>
      <c r="C31" s="44">
        <v>0</v>
      </c>
      <c r="D31" s="44"/>
    </row>
    <row r="32" spans="1:4" s="45" customFormat="1" ht="15">
      <c r="A32" s="44" t="s">
        <v>126</v>
      </c>
      <c r="B32" s="44"/>
      <c r="C32" s="44"/>
      <c r="D32" s="44"/>
    </row>
    <row r="33" s="43" customFormat="1" ht="16.5"/>
    <row r="34" s="45" customFormat="1" ht="15"/>
    <row r="35" s="45" customFormat="1" ht="15"/>
    <row r="36" s="45" customFormat="1" ht="15"/>
    <row r="37" s="45" customFormat="1" ht="15"/>
    <row r="38" s="45" customFormat="1" ht="15"/>
    <row r="39" s="45" customFormat="1" ht="15"/>
    <row r="40" s="45" customFormat="1" ht="15"/>
    <row r="41" s="45" customFormat="1" ht="15"/>
    <row r="42" s="45" customFormat="1" ht="15"/>
    <row r="43" s="43" customFormat="1" ht="16.5"/>
  </sheetData>
  <mergeCells count="2">
    <mergeCell ref="B1:C1"/>
    <mergeCell ref="G1:H1"/>
  </mergeCells>
  <printOptions horizontalCentered="1"/>
  <pageMargins left="0.25" right="0.25" top="1" bottom="0.75" header="0.5" footer="0.5"/>
  <pageSetup horizontalDpi="600" verticalDpi="600" orientation="landscape" scale="95" r:id="rId3"/>
  <headerFooter alignWithMargins="0">
    <oddHeader>&amp;C&amp;"MS Sans Serif,Bold"&amp;18Pack 880 Adventure Bay</oddHeader>
    <oddFooter>&amp;L&amp;D &amp;T</oddFooter>
  </headerFooter>
  <rowBreaks count="1" manualBreakCount="1">
    <brk id="3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10" sqref="C10"/>
    </sheetView>
  </sheetViews>
  <sheetFormatPr defaultColWidth="9.140625" defaultRowHeight="12.75"/>
  <cols>
    <col min="1" max="1" width="33.57421875" style="22" bestFit="1" customWidth="1"/>
    <col min="3" max="3" width="8.00390625" style="22" customWidth="1"/>
    <col min="4" max="4" width="9.140625" style="22" bestFit="1" customWidth="1"/>
    <col min="5" max="5" width="10.28125" style="22" bestFit="1" customWidth="1"/>
  </cols>
  <sheetData>
    <row r="1" spans="1:5" ht="12.75">
      <c r="A1" s="25"/>
      <c r="C1"/>
      <c r="D1"/>
      <c r="E1"/>
    </row>
    <row r="2" spans="1:5" ht="12.75">
      <c r="A2" s="25"/>
      <c r="C2" s="94" t="s">
        <v>197</v>
      </c>
      <c r="D2" s="94" t="s">
        <v>5</v>
      </c>
      <c r="E2"/>
    </row>
    <row r="3" ht="12.75">
      <c r="A3" s="40" t="s">
        <v>190</v>
      </c>
    </row>
    <row r="4" spans="1:4" ht="12.75">
      <c r="A4" s="25" t="s">
        <v>196</v>
      </c>
      <c r="C4" s="92">
        <f>12*23</f>
        <v>276</v>
      </c>
      <c r="D4" s="92"/>
    </row>
    <row r="5" spans="1:5" ht="12.75" customHeight="1">
      <c r="A5" s="91" t="s">
        <v>5</v>
      </c>
      <c r="C5" s="92"/>
      <c r="D5" s="92">
        <f>SUM(C4:C4)</f>
        <v>276</v>
      </c>
      <c r="E5"/>
    </row>
    <row r="6" spans="1:5" ht="12.75">
      <c r="A6" s="72"/>
      <c r="C6" s="92"/>
      <c r="D6" s="92"/>
      <c r="E6"/>
    </row>
    <row r="7" spans="1:5" ht="12.75">
      <c r="A7" s="40" t="s">
        <v>191</v>
      </c>
      <c r="C7" s="92"/>
      <c r="D7" s="92"/>
      <c r="E7"/>
    </row>
    <row r="8" spans="1:5" ht="12.75">
      <c r="A8" s="72" t="s">
        <v>192</v>
      </c>
      <c r="C8" s="92">
        <v>-10.32</v>
      </c>
      <c r="D8" s="92"/>
      <c r="E8"/>
    </row>
    <row r="9" spans="1:5" ht="12.75">
      <c r="A9" s="72" t="s">
        <v>198</v>
      </c>
      <c r="C9" s="92">
        <v>-252.77</v>
      </c>
      <c r="D9" s="92"/>
      <c r="E9"/>
    </row>
    <row r="10" spans="1:5" ht="12.75">
      <c r="A10" s="72" t="s">
        <v>199</v>
      </c>
      <c r="C10" s="92">
        <v>-103.5</v>
      </c>
      <c r="D10" s="92"/>
      <c r="E10"/>
    </row>
    <row r="11" spans="3:4" ht="12.75">
      <c r="C11" s="92"/>
      <c r="D11" s="92"/>
    </row>
    <row r="12" spans="1:4" ht="12.75">
      <c r="A12" s="63" t="s">
        <v>5</v>
      </c>
      <c r="C12" s="92"/>
      <c r="D12" s="92">
        <f>SUM(C8:C11)</f>
        <v>-366.59000000000003</v>
      </c>
    </row>
    <row r="13" spans="1:4" ht="13.5" thickBot="1">
      <c r="A13" s="63"/>
      <c r="C13" s="92"/>
      <c r="D13" s="93">
        <f>SUM(D5:D12)</f>
        <v>-90.59000000000003</v>
      </c>
    </row>
    <row r="14" spans="3:4" ht="13.5" thickTop="1">
      <c r="C14" s="92"/>
      <c r="D14" s="92"/>
    </row>
    <row r="15" spans="1:5" ht="12.75">
      <c r="A15" s="40" t="s">
        <v>193</v>
      </c>
      <c r="C15" s="92"/>
      <c r="D15" s="92"/>
      <c r="E15"/>
    </row>
    <row r="16" spans="1:4" ht="12.75">
      <c r="A16" s="22" t="s">
        <v>194</v>
      </c>
      <c r="C16" s="92"/>
      <c r="D16" s="92">
        <v>294</v>
      </c>
    </row>
    <row r="17" spans="3:4" ht="12.75">
      <c r="C17" s="92"/>
      <c r="D17" s="92"/>
    </row>
    <row r="18" spans="1:4" ht="12.75">
      <c r="A18" s="22" t="s">
        <v>195</v>
      </c>
      <c r="C18" s="92"/>
      <c r="D18" s="92">
        <f>SUM(D13:D16)</f>
        <v>203.40999999999997</v>
      </c>
    </row>
    <row r="19" spans="3:4" ht="12.75">
      <c r="C19" s="92"/>
      <c r="D19" s="92"/>
    </row>
    <row r="20" spans="3:4" ht="12.75">
      <c r="C20" s="92"/>
      <c r="D20" s="92"/>
    </row>
  </sheetData>
  <printOptions horizontalCentered="1"/>
  <pageMargins left="0.25" right="0.25" top="1" bottom="1" header="0.5" footer="0.5"/>
  <pageSetup horizontalDpi="600" verticalDpi="600" orientation="landscape" r:id="rId1"/>
  <headerFooter alignWithMargins="0">
    <oddHeader>&amp;C&amp;"Arial,Bold"&amp;16August 2002 Activity-Adventure Bay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Cox</dc:creator>
  <cp:keywords/>
  <dc:description/>
  <cp:lastModifiedBy>Tom Cox</cp:lastModifiedBy>
  <cp:lastPrinted>2002-08-18T18:24:22Z</cp:lastPrinted>
  <dcterms:created xsi:type="dcterms:W3CDTF">2002-05-27T02:30:20Z</dcterms:created>
  <dcterms:modified xsi:type="dcterms:W3CDTF">2002-08-18T18:24:30Z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