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drawings/drawing7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showSheetTabs="0" xWindow="240" yWindow="120" windowWidth="15480" windowHeight="7950" tabRatio="794"/>
  </bookViews>
  <sheets>
    <sheet name="Home" sheetId="1" r:id="rId1"/>
    <sheet name="Data Identitas" sheetId="2" r:id="rId2"/>
    <sheet name="Data Raport" sheetId="3" r:id="rId3"/>
    <sheet name="P.Ag" sheetId="4" r:id="rId4"/>
    <sheet name="PPKn" sheetId="5" r:id="rId5"/>
    <sheet name="B.Ind" sheetId="6" r:id="rId6"/>
    <sheet name="MM" sheetId="7" r:id="rId7"/>
    <sheet name="IPA" sheetId="8" r:id="rId8"/>
    <sheet name="IPS" sheetId="9" r:id="rId9"/>
    <sheet name="BIng" sheetId="10" r:id="rId10"/>
    <sheet name="SBd" sheetId="11" r:id="rId11"/>
    <sheet name="Pjk" sheetId="12" r:id="rId12"/>
    <sheet name="Prk" sheetId="13" r:id="rId13"/>
    <sheet name="DKN" sheetId="14" r:id="rId14"/>
    <sheet name="Deskripsi Sikap" sheetId="15" r:id="rId15"/>
    <sheet name="hal depan" sheetId="16" r:id="rId16"/>
    <sheet name="Raport Ganjil" sheetId="17" r:id="rId17"/>
    <sheet name="Raport Genap" sheetId="18" r:id="rId18"/>
    <sheet name="Coper dan Petunjuk" sheetId="19" r:id="rId19"/>
    <sheet name="Ket Pindah &amp; Prestasi" sheetId="20" r:id="rId20"/>
    <sheet name="Sheet1" sheetId="21" r:id="rId21"/>
  </sheets>
  <definedNames>
    <definedName name="Z_3AAD01A2_9FF9_4DC3_96F0_2732E879BCFC_.wvu.Cols" localSheetId="5" hidden="1">B.Ind!$N:$XFD</definedName>
    <definedName name="Z_3AAD01A2_9FF9_4DC3_96F0_2732E879BCFC_.wvu.Cols" localSheetId="9" hidden="1">BIng!$N:$XFD</definedName>
    <definedName name="Z_3AAD01A2_9FF9_4DC3_96F0_2732E879BCFC_.wvu.Cols" localSheetId="18" hidden="1">'Coper dan Petunjuk'!$K:$XFD</definedName>
    <definedName name="Z_3AAD01A2_9FF9_4DC3_96F0_2732E879BCFC_.wvu.Cols" localSheetId="1" hidden="1">'Data Identitas'!$X:$XFD</definedName>
    <definedName name="Z_3AAD01A2_9FF9_4DC3_96F0_2732E879BCFC_.wvu.Cols" localSheetId="2" hidden="1">'Data Raport'!$M:$XFD</definedName>
    <definedName name="Z_3AAD01A2_9FF9_4DC3_96F0_2732E879BCFC_.wvu.Cols" localSheetId="14" hidden="1">'Deskripsi Sikap'!$N:$XFD</definedName>
    <definedName name="Z_3AAD01A2_9FF9_4DC3_96F0_2732E879BCFC_.wvu.Cols" localSheetId="13" hidden="1">DKN!$BP:$XFD</definedName>
    <definedName name="Z_3AAD01A2_9FF9_4DC3_96F0_2732E879BCFC_.wvu.Cols" localSheetId="15" hidden="1">'hal depan'!$I:$XFD</definedName>
    <definedName name="Z_3AAD01A2_9FF9_4DC3_96F0_2732E879BCFC_.wvu.Cols" localSheetId="0" hidden="1">Home!$K:$XFD</definedName>
    <definedName name="Z_3AAD01A2_9FF9_4DC3_96F0_2732E879BCFC_.wvu.Cols" localSheetId="7" hidden="1">IPA!$N:$XFD</definedName>
    <definedName name="Z_3AAD01A2_9FF9_4DC3_96F0_2732E879BCFC_.wvu.Cols" localSheetId="8" hidden="1">IPS!$N:$XFD</definedName>
    <definedName name="Z_3AAD01A2_9FF9_4DC3_96F0_2732E879BCFC_.wvu.Cols" localSheetId="19" hidden="1">'Ket Pindah &amp; Prestasi'!$I:$XFD</definedName>
    <definedName name="Z_3AAD01A2_9FF9_4DC3_96F0_2732E879BCFC_.wvu.Cols" localSheetId="6" hidden="1">MM!$N:$XFD</definedName>
    <definedName name="Z_3AAD01A2_9FF9_4DC3_96F0_2732E879BCFC_.wvu.Cols" localSheetId="3" hidden="1">P.Ag!$N:$XFD</definedName>
    <definedName name="Z_3AAD01A2_9FF9_4DC3_96F0_2732E879BCFC_.wvu.Cols" localSheetId="11" hidden="1">Pjk!$N:$XFD</definedName>
    <definedName name="Z_3AAD01A2_9FF9_4DC3_96F0_2732E879BCFC_.wvu.Cols" localSheetId="4" hidden="1">PPKn!$N:$XFD</definedName>
    <definedName name="Z_3AAD01A2_9FF9_4DC3_96F0_2732E879BCFC_.wvu.Cols" localSheetId="12" hidden="1">Prk!$N:$XFD</definedName>
    <definedName name="Z_3AAD01A2_9FF9_4DC3_96F0_2732E879BCFC_.wvu.Cols" localSheetId="16" hidden="1">'Raport Ganjil'!$N:$XFD</definedName>
    <definedName name="Z_3AAD01A2_9FF9_4DC3_96F0_2732E879BCFC_.wvu.Cols" localSheetId="17" hidden="1">'Raport Genap'!$N:$XFD</definedName>
    <definedName name="Z_3AAD01A2_9FF9_4DC3_96F0_2732E879BCFC_.wvu.Cols" localSheetId="10" hidden="1">SBd!$N:$XFD</definedName>
    <definedName name="Z_3AAD01A2_9FF9_4DC3_96F0_2732E879BCFC_.wvu.Rows" localSheetId="5" hidden="1">B.Ind!$62:$1048576,B.Ind!$61:$61</definedName>
    <definedName name="Z_3AAD01A2_9FF9_4DC3_96F0_2732E879BCFC_.wvu.Rows" localSheetId="9" hidden="1">BIng!$62:$1048576,BIng!$61:$61</definedName>
    <definedName name="Z_3AAD01A2_9FF9_4DC3_96F0_2732E879BCFC_.wvu.Rows" localSheetId="18" hidden="1">'Coper dan Petunjuk'!$117:$1048576,'Coper dan Petunjuk'!$115:$116</definedName>
    <definedName name="Z_3AAD01A2_9FF9_4DC3_96F0_2732E879BCFC_.wvu.Rows" localSheetId="1" hidden="1">'Data Identitas'!$55:$1048576</definedName>
    <definedName name="Z_3AAD01A2_9FF9_4DC3_96F0_2732E879BCFC_.wvu.Rows" localSheetId="2" hidden="1">'Data Raport'!$84:$1048576,'Data Raport'!$62:$83</definedName>
    <definedName name="Z_3AAD01A2_9FF9_4DC3_96F0_2732E879BCFC_.wvu.Rows" localSheetId="14" hidden="1">'Deskripsi Sikap'!$61:$1048576,'Deskripsi Sikap'!$60:$60</definedName>
    <definedName name="Z_3AAD01A2_9FF9_4DC3_96F0_2732E879BCFC_.wvu.Rows" localSheetId="13" hidden="1">DKN!$58:$1048576</definedName>
    <definedName name="Z_3AAD01A2_9FF9_4DC3_96F0_2732E879BCFC_.wvu.Rows" localSheetId="15" hidden="1">'hal depan'!$49:$1048576,'hal depan'!$46:$48</definedName>
    <definedName name="Z_3AAD01A2_9FF9_4DC3_96F0_2732E879BCFC_.wvu.Rows" localSheetId="0" hidden="1">Home!$30:$1048576,Home!$28:$29</definedName>
    <definedName name="Z_3AAD01A2_9FF9_4DC3_96F0_2732E879BCFC_.wvu.Rows" localSheetId="7" hidden="1">IPA!$62:$1048576,IPA!$61:$61</definedName>
    <definedName name="Z_3AAD01A2_9FF9_4DC3_96F0_2732E879BCFC_.wvu.Rows" localSheetId="8" hidden="1">IPS!$62:$1048576,IPS!$61:$61</definedName>
    <definedName name="Z_3AAD01A2_9FF9_4DC3_96F0_2732E879BCFC_.wvu.Rows" localSheetId="19" hidden="1">'Ket Pindah &amp; Prestasi'!$102:$1048576</definedName>
    <definedName name="Z_3AAD01A2_9FF9_4DC3_96F0_2732E879BCFC_.wvu.Rows" localSheetId="6" hidden="1">MM!$62:$1048576,MM!$61:$61</definedName>
    <definedName name="Z_3AAD01A2_9FF9_4DC3_96F0_2732E879BCFC_.wvu.Rows" localSheetId="3" hidden="1">P.Ag!$62:$1048576,P.Ag!$61:$61</definedName>
    <definedName name="Z_3AAD01A2_9FF9_4DC3_96F0_2732E879BCFC_.wvu.Rows" localSheetId="11" hidden="1">Pjk!$62:$1048576,Pjk!$61:$61</definedName>
    <definedName name="Z_3AAD01A2_9FF9_4DC3_96F0_2732E879BCFC_.wvu.Rows" localSheetId="4" hidden="1">PPKn!$62:$1048576,PPKn!$61:$61</definedName>
    <definedName name="Z_3AAD01A2_9FF9_4DC3_96F0_2732E879BCFC_.wvu.Rows" localSheetId="12" hidden="1">Prk!$62:$1048576,Prk!$61:$61</definedName>
    <definedName name="Z_3AAD01A2_9FF9_4DC3_96F0_2732E879BCFC_.wvu.Rows" localSheetId="16" hidden="1">'Raport Ganjil'!$133:$1048576,'Raport Ganjil'!$132:$132</definedName>
    <definedName name="Z_3AAD01A2_9FF9_4DC3_96F0_2732E879BCFC_.wvu.Rows" localSheetId="17" hidden="1">'Raport Genap'!$126:$1048576</definedName>
    <definedName name="Z_3AAD01A2_9FF9_4DC3_96F0_2732E879BCFC_.wvu.Rows" localSheetId="10" hidden="1">SBd!$62:$1048576,SBd!$61:$61</definedName>
  </definedNames>
  <calcPr calcId="124519"/>
  <customWorkbookViews>
    <customWorkbookView name="Purnawanto - Personal View" guid="{3AAD01A2-9FF9-4DC3-96F0-2732E879BCFC}" mergeInterval="0" personalView="1" maximized="1" showSheetTabs="0" xWindow="1" yWindow="1" windowWidth="1596" windowHeight="696" tabRatio="794" activeSheetId="1" showFormulaBar="0" showComments="commIndAndComment"/>
  </customWorkbookViews>
</workbook>
</file>

<file path=xl/calcChain.xml><?xml version="1.0" encoding="utf-8"?>
<calcChain xmlns="http://schemas.openxmlformats.org/spreadsheetml/2006/main">
  <c r="AT56" i="14"/>
  <c r="AT55"/>
  <c r="AT54"/>
  <c r="AT53"/>
  <c r="AT52"/>
  <c r="AT51"/>
  <c r="AT50"/>
  <c r="AT49"/>
  <c r="AT48"/>
  <c r="AT47"/>
  <c r="AT46"/>
  <c r="AT45"/>
  <c r="AT44"/>
  <c r="AT43"/>
  <c r="AT42"/>
  <c r="AT41"/>
  <c r="AT40"/>
  <c r="AT39"/>
  <c r="AT38"/>
  <c r="AT37"/>
  <c r="AT36"/>
  <c r="AT35"/>
  <c r="AT34"/>
  <c r="AT33"/>
  <c r="AT32"/>
  <c r="AT31"/>
  <c r="AT30"/>
  <c r="AT29"/>
  <c r="AT28"/>
  <c r="AT27"/>
  <c r="AT26"/>
  <c r="AT25"/>
  <c r="AT24"/>
  <c r="AT23"/>
  <c r="AT22"/>
  <c r="AT21"/>
  <c r="AT20"/>
  <c r="AT19"/>
  <c r="AT18"/>
  <c r="AT17"/>
  <c r="AT16"/>
  <c r="AT15"/>
  <c r="AT14"/>
  <c r="AT13"/>
  <c r="AT12"/>
  <c r="AT11"/>
  <c r="AJ56"/>
  <c r="AJ55"/>
  <c r="AJ54"/>
  <c r="AJ53"/>
  <c r="AJ52"/>
  <c r="AJ51"/>
  <c r="AJ50"/>
  <c r="AJ49"/>
  <c r="AJ48"/>
  <c r="AJ47"/>
  <c r="AJ46"/>
  <c r="AJ45"/>
  <c r="AJ44"/>
  <c r="AJ43"/>
  <c r="AJ42"/>
  <c r="AJ41"/>
  <c r="AJ40"/>
  <c r="AJ39"/>
  <c r="AJ38"/>
  <c r="AJ37"/>
  <c r="AJ36"/>
  <c r="AJ35"/>
  <c r="AJ34"/>
  <c r="AJ33"/>
  <c r="AJ32"/>
  <c r="AJ31"/>
  <c r="AJ30"/>
  <c r="AJ29"/>
  <c r="AJ28"/>
  <c r="AJ27"/>
  <c r="AJ26"/>
  <c r="AJ25"/>
  <c r="AJ24"/>
  <c r="AJ23"/>
  <c r="AJ22"/>
  <c r="AJ21"/>
  <c r="AJ20"/>
  <c r="AJ19"/>
  <c r="AJ18"/>
  <c r="AJ17"/>
  <c r="AJ16"/>
  <c r="AJ15"/>
  <c r="AJ14"/>
  <c r="AJ13"/>
  <c r="AJ12"/>
  <c r="AJ11"/>
  <c r="C6" i="3"/>
  <c r="C14" i="15"/>
  <c r="E49" i="18"/>
  <c r="E2"/>
  <c r="E49" i="17"/>
  <c r="E3"/>
  <c r="E2"/>
  <c r="E52" i="18"/>
  <c r="E53"/>
  <c r="E5"/>
  <c r="E6"/>
  <c r="E52" i="17"/>
  <c r="E53"/>
  <c r="J4"/>
  <c r="C27" i="19" l="1"/>
  <c r="C24"/>
  <c r="C15" i="15"/>
  <c r="D15"/>
  <c r="E15"/>
  <c r="F15"/>
  <c r="G15"/>
  <c r="H15"/>
  <c r="I15"/>
  <c r="J15"/>
  <c r="K15"/>
  <c r="L15"/>
  <c r="C16"/>
  <c r="D16"/>
  <c r="E16"/>
  <c r="F16"/>
  <c r="G16"/>
  <c r="H16"/>
  <c r="I16"/>
  <c r="J16"/>
  <c r="K16"/>
  <c r="L16"/>
  <c r="C17"/>
  <c r="D17"/>
  <c r="E17"/>
  <c r="F17"/>
  <c r="G17"/>
  <c r="H17"/>
  <c r="I17"/>
  <c r="J17"/>
  <c r="K17"/>
  <c r="L17"/>
  <c r="C18"/>
  <c r="D18"/>
  <c r="E18"/>
  <c r="F18"/>
  <c r="G18"/>
  <c r="H18"/>
  <c r="I18"/>
  <c r="J18"/>
  <c r="K18"/>
  <c r="L18"/>
  <c r="C19"/>
  <c r="D19"/>
  <c r="E19"/>
  <c r="F19"/>
  <c r="G19"/>
  <c r="H19"/>
  <c r="I19"/>
  <c r="J19"/>
  <c r="K19"/>
  <c r="L19"/>
  <c r="C20"/>
  <c r="D20"/>
  <c r="E20"/>
  <c r="F20"/>
  <c r="G20"/>
  <c r="H20"/>
  <c r="I20"/>
  <c r="J20"/>
  <c r="K20"/>
  <c r="L20"/>
  <c r="C21"/>
  <c r="D21"/>
  <c r="E21"/>
  <c r="F21"/>
  <c r="G21"/>
  <c r="H21"/>
  <c r="I21"/>
  <c r="J21"/>
  <c r="K21"/>
  <c r="L21"/>
  <c r="C22"/>
  <c r="D22"/>
  <c r="E22"/>
  <c r="F22"/>
  <c r="G22"/>
  <c r="H22"/>
  <c r="I22"/>
  <c r="J22"/>
  <c r="K22"/>
  <c r="L22"/>
  <c r="C23"/>
  <c r="D23"/>
  <c r="E23"/>
  <c r="F23"/>
  <c r="G23"/>
  <c r="H23"/>
  <c r="I23"/>
  <c r="J23"/>
  <c r="K23"/>
  <c r="L23"/>
  <c r="C24"/>
  <c r="D24"/>
  <c r="E24"/>
  <c r="F24"/>
  <c r="G24"/>
  <c r="H24"/>
  <c r="I24"/>
  <c r="J24"/>
  <c r="K24"/>
  <c r="L24"/>
  <c r="C25"/>
  <c r="D25"/>
  <c r="E25"/>
  <c r="F25"/>
  <c r="G25"/>
  <c r="H25"/>
  <c r="I25"/>
  <c r="J25"/>
  <c r="K25"/>
  <c r="L25"/>
  <c r="C26"/>
  <c r="D26"/>
  <c r="E26"/>
  <c r="F26"/>
  <c r="G26"/>
  <c r="H26"/>
  <c r="I26"/>
  <c r="J26"/>
  <c r="K26"/>
  <c r="L26"/>
  <c r="C27"/>
  <c r="D27"/>
  <c r="E27"/>
  <c r="F27"/>
  <c r="G27"/>
  <c r="H27"/>
  <c r="I27"/>
  <c r="J27"/>
  <c r="K27"/>
  <c r="L27"/>
  <c r="C28"/>
  <c r="D28"/>
  <c r="E28"/>
  <c r="F28"/>
  <c r="G28"/>
  <c r="H28"/>
  <c r="I28"/>
  <c r="J28"/>
  <c r="K28"/>
  <c r="L28"/>
  <c r="C29"/>
  <c r="D29"/>
  <c r="E29"/>
  <c r="F29"/>
  <c r="G29"/>
  <c r="H29"/>
  <c r="I29"/>
  <c r="J29"/>
  <c r="K29"/>
  <c r="L29"/>
  <c r="C30"/>
  <c r="D30"/>
  <c r="E30"/>
  <c r="F30"/>
  <c r="G30"/>
  <c r="H30"/>
  <c r="I30"/>
  <c r="J30"/>
  <c r="K30"/>
  <c r="L30"/>
  <c r="C31"/>
  <c r="D31"/>
  <c r="E31"/>
  <c r="F31"/>
  <c r="G31"/>
  <c r="H31"/>
  <c r="I31"/>
  <c r="J31"/>
  <c r="K31"/>
  <c r="L31"/>
  <c r="C32"/>
  <c r="D32"/>
  <c r="E32"/>
  <c r="F32"/>
  <c r="G32"/>
  <c r="H32"/>
  <c r="I32"/>
  <c r="J32"/>
  <c r="K32"/>
  <c r="L32"/>
  <c r="C33"/>
  <c r="D33"/>
  <c r="E33"/>
  <c r="F33"/>
  <c r="G33"/>
  <c r="H33"/>
  <c r="I33"/>
  <c r="J33"/>
  <c r="K33"/>
  <c r="L33"/>
  <c r="C34"/>
  <c r="D34"/>
  <c r="E34"/>
  <c r="F34"/>
  <c r="G34"/>
  <c r="H34"/>
  <c r="I34"/>
  <c r="J34"/>
  <c r="K34"/>
  <c r="L34"/>
  <c r="C35"/>
  <c r="D35"/>
  <c r="E35"/>
  <c r="F35"/>
  <c r="G35"/>
  <c r="H35"/>
  <c r="I35"/>
  <c r="J35"/>
  <c r="K35"/>
  <c r="L35"/>
  <c r="C36"/>
  <c r="D36"/>
  <c r="E36"/>
  <c r="F36"/>
  <c r="G36"/>
  <c r="H36"/>
  <c r="I36"/>
  <c r="J36"/>
  <c r="K36"/>
  <c r="L36"/>
  <c r="C37"/>
  <c r="D37"/>
  <c r="E37"/>
  <c r="F37"/>
  <c r="G37"/>
  <c r="H37"/>
  <c r="I37"/>
  <c r="J37"/>
  <c r="K37"/>
  <c r="L37"/>
  <c r="C38"/>
  <c r="D38"/>
  <c r="E38"/>
  <c r="F38"/>
  <c r="G38"/>
  <c r="H38"/>
  <c r="I38"/>
  <c r="J38"/>
  <c r="K38"/>
  <c r="L38"/>
  <c r="C39"/>
  <c r="D39"/>
  <c r="E39"/>
  <c r="F39"/>
  <c r="G39"/>
  <c r="H39"/>
  <c r="I39"/>
  <c r="J39"/>
  <c r="K39"/>
  <c r="L39"/>
  <c r="C40"/>
  <c r="D40"/>
  <c r="E40"/>
  <c r="F40"/>
  <c r="G40"/>
  <c r="H40"/>
  <c r="I40"/>
  <c r="J40"/>
  <c r="K40"/>
  <c r="L40"/>
  <c r="C41"/>
  <c r="D41"/>
  <c r="E41"/>
  <c r="F41"/>
  <c r="G41"/>
  <c r="H41"/>
  <c r="I41"/>
  <c r="J41"/>
  <c r="K41"/>
  <c r="L41"/>
  <c r="C42"/>
  <c r="D42"/>
  <c r="E42"/>
  <c r="F42"/>
  <c r="G42"/>
  <c r="H42"/>
  <c r="I42"/>
  <c r="J42"/>
  <c r="K42"/>
  <c r="L42"/>
  <c r="C43"/>
  <c r="D43"/>
  <c r="E43"/>
  <c r="F43"/>
  <c r="G43"/>
  <c r="H43"/>
  <c r="I43"/>
  <c r="J43"/>
  <c r="K43"/>
  <c r="L43"/>
  <c r="C44"/>
  <c r="D44"/>
  <c r="E44"/>
  <c r="F44"/>
  <c r="G44"/>
  <c r="H44"/>
  <c r="I44"/>
  <c r="J44"/>
  <c r="K44"/>
  <c r="L44"/>
  <c r="C45"/>
  <c r="D45"/>
  <c r="E45"/>
  <c r="F45"/>
  <c r="G45"/>
  <c r="H45"/>
  <c r="I45"/>
  <c r="J45"/>
  <c r="K45"/>
  <c r="L45"/>
  <c r="C46"/>
  <c r="D46"/>
  <c r="E46"/>
  <c r="F46"/>
  <c r="G46"/>
  <c r="H46"/>
  <c r="I46"/>
  <c r="J46"/>
  <c r="K46"/>
  <c r="L46"/>
  <c r="C47"/>
  <c r="D47"/>
  <c r="E47"/>
  <c r="F47"/>
  <c r="G47"/>
  <c r="H47"/>
  <c r="I47"/>
  <c r="J47"/>
  <c r="K47"/>
  <c r="L47"/>
  <c r="C48"/>
  <c r="D48"/>
  <c r="E48"/>
  <c r="F48"/>
  <c r="G48"/>
  <c r="H48"/>
  <c r="I48"/>
  <c r="J48"/>
  <c r="K48"/>
  <c r="L48"/>
  <c r="C49"/>
  <c r="D49"/>
  <c r="E49"/>
  <c r="F49"/>
  <c r="G49"/>
  <c r="H49"/>
  <c r="I49"/>
  <c r="J49"/>
  <c r="K49"/>
  <c r="L49"/>
  <c r="C50"/>
  <c r="D50"/>
  <c r="E50"/>
  <c r="F50"/>
  <c r="G50"/>
  <c r="H50"/>
  <c r="I50"/>
  <c r="J50"/>
  <c r="K50"/>
  <c r="L50"/>
  <c r="C51"/>
  <c r="D51"/>
  <c r="E51"/>
  <c r="F51"/>
  <c r="G51"/>
  <c r="H51"/>
  <c r="I51"/>
  <c r="J51"/>
  <c r="K51"/>
  <c r="L51"/>
  <c r="C52"/>
  <c r="D52"/>
  <c r="E52"/>
  <c r="F52"/>
  <c r="G52"/>
  <c r="H52"/>
  <c r="I52"/>
  <c r="J52"/>
  <c r="K52"/>
  <c r="L52"/>
  <c r="C53"/>
  <c r="D53"/>
  <c r="E53"/>
  <c r="F53"/>
  <c r="G53"/>
  <c r="H53"/>
  <c r="I53"/>
  <c r="J53"/>
  <c r="K53"/>
  <c r="L53"/>
  <c r="C54"/>
  <c r="D54"/>
  <c r="E54"/>
  <c r="F54"/>
  <c r="G54"/>
  <c r="H54"/>
  <c r="I54"/>
  <c r="J54"/>
  <c r="K54"/>
  <c r="L54"/>
  <c r="C55"/>
  <c r="D55"/>
  <c r="E55"/>
  <c r="F55"/>
  <c r="G55"/>
  <c r="H55"/>
  <c r="I55"/>
  <c r="J55"/>
  <c r="K55"/>
  <c r="L55"/>
  <c r="C56"/>
  <c r="D56"/>
  <c r="E56"/>
  <c r="F56"/>
  <c r="G56"/>
  <c r="H56"/>
  <c r="I56"/>
  <c r="J56"/>
  <c r="K56"/>
  <c r="L56"/>
  <c r="C57"/>
  <c r="D57"/>
  <c r="E57"/>
  <c r="F57"/>
  <c r="G57"/>
  <c r="H57"/>
  <c r="I57"/>
  <c r="J57"/>
  <c r="K57"/>
  <c r="L57"/>
  <c r="C58"/>
  <c r="D58"/>
  <c r="E58"/>
  <c r="F58"/>
  <c r="G58"/>
  <c r="H58"/>
  <c r="I58"/>
  <c r="J58"/>
  <c r="K58"/>
  <c r="L58"/>
  <c r="L14"/>
  <c r="K14"/>
  <c r="J14"/>
  <c r="I14"/>
  <c r="H14"/>
  <c r="G14"/>
  <c r="F14"/>
  <c r="E14"/>
  <c r="D14"/>
  <c r="K59" i="13" l="1"/>
  <c r="H59"/>
  <c r="G59"/>
  <c r="D59"/>
  <c r="C59"/>
  <c r="K59" i="12"/>
  <c r="H59"/>
  <c r="G59"/>
  <c r="D59"/>
  <c r="C59"/>
  <c r="K59" i="11"/>
  <c r="H59"/>
  <c r="G59"/>
  <c r="D59"/>
  <c r="C59"/>
  <c r="K59" i="10"/>
  <c r="H59"/>
  <c r="G59"/>
  <c r="D59"/>
  <c r="C59"/>
  <c r="K59" i="9"/>
  <c r="H59"/>
  <c r="G59"/>
  <c r="D59"/>
  <c r="C59"/>
  <c r="K59" i="8"/>
  <c r="H59"/>
  <c r="G59"/>
  <c r="D59"/>
  <c r="C59"/>
  <c r="K59" i="7"/>
  <c r="H59"/>
  <c r="G59"/>
  <c r="D59"/>
  <c r="C59"/>
  <c r="K59" i="6"/>
  <c r="H59"/>
  <c r="G59"/>
  <c r="D59"/>
  <c r="C59"/>
  <c r="K59" i="5"/>
  <c r="H59"/>
  <c r="G59"/>
  <c r="D59"/>
  <c r="C59"/>
  <c r="K59" i="4"/>
  <c r="H59"/>
  <c r="G59"/>
  <c r="D59"/>
  <c r="C59"/>
  <c r="C11" i="14"/>
  <c r="C47"/>
  <c r="AA55"/>
  <c r="AA54"/>
  <c r="AA53"/>
  <c r="AA52"/>
  <c r="AA51"/>
  <c r="AA50"/>
  <c r="AA49"/>
  <c r="AA48"/>
  <c r="AA47"/>
  <c r="AA46"/>
  <c r="AA45"/>
  <c r="AA44"/>
  <c r="AA43"/>
  <c r="AA42"/>
  <c r="AA41"/>
  <c r="AA40"/>
  <c r="AA39"/>
  <c r="AA38"/>
  <c r="AA37"/>
  <c r="AA36"/>
  <c r="AA35"/>
  <c r="AA34"/>
  <c r="AA33"/>
  <c r="AA32"/>
  <c r="AA31"/>
  <c r="AA30"/>
  <c r="AA29"/>
  <c r="AA28"/>
  <c r="AA27"/>
  <c r="AA26"/>
  <c r="AA25"/>
  <c r="AA24"/>
  <c r="AA23"/>
  <c r="AA22"/>
  <c r="AA21"/>
  <c r="AA20"/>
  <c r="AA19"/>
  <c r="AA18"/>
  <c r="AA17"/>
  <c r="AA16"/>
  <c r="AA15"/>
  <c r="AA14"/>
  <c r="AA13"/>
  <c r="AA12"/>
  <c r="AA11"/>
  <c r="O55"/>
  <c r="O54"/>
  <c r="O53"/>
  <c r="O52"/>
  <c r="O51"/>
  <c r="O50"/>
  <c r="O49"/>
  <c r="O48"/>
  <c r="O47"/>
  <c r="O46"/>
  <c r="O45"/>
  <c r="O44"/>
  <c r="O43"/>
  <c r="O42"/>
  <c r="O41"/>
  <c r="O40"/>
  <c r="O39"/>
  <c r="O38"/>
  <c r="O37"/>
  <c r="O36"/>
  <c r="O35"/>
  <c r="O34"/>
  <c r="O33"/>
  <c r="O32"/>
  <c r="O31"/>
  <c r="O30"/>
  <c r="O29"/>
  <c r="O28"/>
  <c r="O27"/>
  <c r="O26"/>
  <c r="O25"/>
  <c r="O24"/>
  <c r="O23"/>
  <c r="O22"/>
  <c r="O21"/>
  <c r="O20"/>
  <c r="O19"/>
  <c r="O18"/>
  <c r="O17"/>
  <c r="O16"/>
  <c r="O15"/>
  <c r="O14"/>
  <c r="O13"/>
  <c r="O12"/>
  <c r="O11"/>
  <c r="BJ55"/>
  <c r="BI55"/>
  <c r="BH55"/>
  <c r="BG55"/>
  <c r="BF55"/>
  <c r="BE55"/>
  <c r="BJ54"/>
  <c r="BI54"/>
  <c r="BH54"/>
  <c r="BG54"/>
  <c r="BF54"/>
  <c r="BE54"/>
  <c r="BJ53"/>
  <c r="BI53"/>
  <c r="BH53"/>
  <c r="BG53"/>
  <c r="BF53"/>
  <c r="BE53"/>
  <c r="BJ52"/>
  <c r="BI52"/>
  <c r="BH52"/>
  <c r="BG52"/>
  <c r="BF52"/>
  <c r="BE52"/>
  <c r="BJ51"/>
  <c r="BI51"/>
  <c r="BH51"/>
  <c r="BG51"/>
  <c r="BF51"/>
  <c r="BE51"/>
  <c r="BJ50"/>
  <c r="BI50"/>
  <c r="BH50"/>
  <c r="BG50"/>
  <c r="BF50"/>
  <c r="BE50"/>
  <c r="BJ49"/>
  <c r="BI49"/>
  <c r="BH49"/>
  <c r="BG49"/>
  <c r="BF49"/>
  <c r="BE49"/>
  <c r="BJ48"/>
  <c r="BI48"/>
  <c r="BH48"/>
  <c r="BG48"/>
  <c r="BF48"/>
  <c r="BE48"/>
  <c r="BJ47"/>
  <c r="BI47"/>
  <c r="BH47"/>
  <c r="BG47"/>
  <c r="BF47"/>
  <c r="BE47"/>
  <c r="BJ46"/>
  <c r="BI46"/>
  <c r="BH46"/>
  <c r="BG46"/>
  <c r="BF46"/>
  <c r="BE46"/>
  <c r="BJ45"/>
  <c r="BI45"/>
  <c r="BH45"/>
  <c r="BG45"/>
  <c r="BF45"/>
  <c r="BE45"/>
  <c r="BJ44"/>
  <c r="BI44"/>
  <c r="BH44"/>
  <c r="BG44"/>
  <c r="BF44"/>
  <c r="BE44"/>
  <c r="BJ43"/>
  <c r="BI43"/>
  <c r="BH43"/>
  <c r="BG43"/>
  <c r="BF43"/>
  <c r="BE43"/>
  <c r="BJ42"/>
  <c r="BI42"/>
  <c r="BH42"/>
  <c r="BG42"/>
  <c r="BF42"/>
  <c r="BE42"/>
  <c r="BJ41"/>
  <c r="BI41"/>
  <c r="BH41"/>
  <c r="BG41"/>
  <c r="BF41"/>
  <c r="BE41"/>
  <c r="BJ40"/>
  <c r="BI40"/>
  <c r="BH40"/>
  <c r="BG40"/>
  <c r="BF40"/>
  <c r="BE40"/>
  <c r="BJ39"/>
  <c r="BI39"/>
  <c r="BH39"/>
  <c r="BG39"/>
  <c r="BF39"/>
  <c r="BE39"/>
  <c r="BJ38"/>
  <c r="BI38"/>
  <c r="BH38"/>
  <c r="BG38"/>
  <c r="BF38"/>
  <c r="BE38"/>
  <c r="BJ37"/>
  <c r="BI37"/>
  <c r="BH37"/>
  <c r="BG37"/>
  <c r="BF37"/>
  <c r="BE37"/>
  <c r="BJ36"/>
  <c r="BI36"/>
  <c r="BH36"/>
  <c r="BG36"/>
  <c r="BF36"/>
  <c r="BE36"/>
  <c r="BJ35"/>
  <c r="BI35"/>
  <c r="BH35"/>
  <c r="BG35"/>
  <c r="BF35"/>
  <c r="BE35"/>
  <c r="BJ34"/>
  <c r="BI34"/>
  <c r="BH34"/>
  <c r="BG34"/>
  <c r="BF34"/>
  <c r="BE34"/>
  <c r="BJ33"/>
  <c r="BI33"/>
  <c r="BH33"/>
  <c r="BG33"/>
  <c r="BF33"/>
  <c r="BE33"/>
  <c r="BJ32"/>
  <c r="BI32"/>
  <c r="BH32"/>
  <c r="BG32"/>
  <c r="BF32"/>
  <c r="BE32"/>
  <c r="BJ31"/>
  <c r="BI31"/>
  <c r="BH31"/>
  <c r="BG31"/>
  <c r="BF31"/>
  <c r="BE31"/>
  <c r="BJ30"/>
  <c r="BI30"/>
  <c r="BH30"/>
  <c r="BG30"/>
  <c r="BF30"/>
  <c r="BE30"/>
  <c r="BJ29"/>
  <c r="BI29"/>
  <c r="BH29"/>
  <c r="BG29"/>
  <c r="BF29"/>
  <c r="BE29"/>
  <c r="BJ28"/>
  <c r="BI28"/>
  <c r="BH28"/>
  <c r="BG28"/>
  <c r="BF28"/>
  <c r="BE28"/>
  <c r="BJ27"/>
  <c r="BI27"/>
  <c r="BH27"/>
  <c r="BG27"/>
  <c r="BF27"/>
  <c r="BE27"/>
  <c r="BJ26"/>
  <c r="BI26"/>
  <c r="BH26"/>
  <c r="BG26"/>
  <c r="BF26"/>
  <c r="BE26"/>
  <c r="BJ25"/>
  <c r="BI25"/>
  <c r="BH25"/>
  <c r="BG25"/>
  <c r="BF25"/>
  <c r="BE25"/>
  <c r="BJ24"/>
  <c r="BI24"/>
  <c r="BH24"/>
  <c r="BG24"/>
  <c r="BF24"/>
  <c r="BE24"/>
  <c r="BJ23"/>
  <c r="BI23"/>
  <c r="BH23"/>
  <c r="BG23"/>
  <c r="BF23"/>
  <c r="BE23"/>
  <c r="BJ22"/>
  <c r="BI22"/>
  <c r="BH22"/>
  <c r="BG22"/>
  <c r="BF22"/>
  <c r="BE22"/>
  <c r="BJ21"/>
  <c r="BI21"/>
  <c r="BH21"/>
  <c r="BG21"/>
  <c r="BF21"/>
  <c r="BE21"/>
  <c r="BJ20"/>
  <c r="BI20"/>
  <c r="BH20"/>
  <c r="BG20"/>
  <c r="BF20"/>
  <c r="BE20"/>
  <c r="BJ19"/>
  <c r="BI19"/>
  <c r="BH19"/>
  <c r="BG19"/>
  <c r="BF19"/>
  <c r="BE19"/>
  <c r="BJ18"/>
  <c r="BI18"/>
  <c r="BH18"/>
  <c r="BG18"/>
  <c r="BF18"/>
  <c r="BE18"/>
  <c r="BJ17"/>
  <c r="BI17"/>
  <c r="BH17"/>
  <c r="BG17"/>
  <c r="BF17"/>
  <c r="BE17"/>
  <c r="BJ16"/>
  <c r="BI16"/>
  <c r="BH16"/>
  <c r="BG16"/>
  <c r="BF16"/>
  <c r="BE16"/>
  <c r="BJ15"/>
  <c r="BI15"/>
  <c r="BH15"/>
  <c r="BG15"/>
  <c r="BF15"/>
  <c r="BE15"/>
  <c r="BJ14"/>
  <c r="BI14"/>
  <c r="BH14"/>
  <c r="BG14"/>
  <c r="BF14"/>
  <c r="BE14"/>
  <c r="BJ13"/>
  <c r="BI13"/>
  <c r="BH13"/>
  <c r="BG13"/>
  <c r="BF13"/>
  <c r="BE13"/>
  <c r="BJ12"/>
  <c r="BI12"/>
  <c r="BH12"/>
  <c r="BG12"/>
  <c r="BF12"/>
  <c r="BE12"/>
  <c r="BJ11"/>
  <c r="BI11"/>
  <c r="BI56" s="1"/>
  <c r="BH11"/>
  <c r="BG11"/>
  <c r="BG56" s="1"/>
  <c r="BF11"/>
  <c r="BE11"/>
  <c r="BE56" s="1"/>
  <c r="BD55"/>
  <c r="BC55"/>
  <c r="BB55"/>
  <c r="BA55"/>
  <c r="AZ55"/>
  <c r="AY55"/>
  <c r="BD54"/>
  <c r="BC54"/>
  <c r="BB54"/>
  <c r="BA54"/>
  <c r="AZ54"/>
  <c r="AY54"/>
  <c r="BD53"/>
  <c r="BC53"/>
  <c r="BB53"/>
  <c r="BA53"/>
  <c r="AZ53"/>
  <c r="AY53"/>
  <c r="BD52"/>
  <c r="BC52"/>
  <c r="BB52"/>
  <c r="BA52"/>
  <c r="AZ52"/>
  <c r="AY52"/>
  <c r="BD51"/>
  <c r="BC51"/>
  <c r="BB51"/>
  <c r="BA51"/>
  <c r="AZ51"/>
  <c r="AY51"/>
  <c r="BD50"/>
  <c r="BC50"/>
  <c r="BB50"/>
  <c r="BA50"/>
  <c r="AZ50"/>
  <c r="AY50"/>
  <c r="BD49"/>
  <c r="BC49"/>
  <c r="BB49"/>
  <c r="BA49"/>
  <c r="AZ49"/>
  <c r="AY49"/>
  <c r="BD48"/>
  <c r="BC48"/>
  <c r="BB48"/>
  <c r="BA48"/>
  <c r="AZ48"/>
  <c r="AY48"/>
  <c r="BD47"/>
  <c r="BC47"/>
  <c r="BB47"/>
  <c r="BA47"/>
  <c r="AZ47"/>
  <c r="AY47"/>
  <c r="BD46"/>
  <c r="BC46"/>
  <c r="BB46"/>
  <c r="BA46"/>
  <c r="AZ46"/>
  <c r="AY46"/>
  <c r="BD45"/>
  <c r="BC45"/>
  <c r="BB45"/>
  <c r="BA45"/>
  <c r="AZ45"/>
  <c r="AY45"/>
  <c r="BD44"/>
  <c r="BC44"/>
  <c r="BB44"/>
  <c r="BA44"/>
  <c r="AZ44"/>
  <c r="AY44"/>
  <c r="BD43"/>
  <c r="BC43"/>
  <c r="BB43"/>
  <c r="BA43"/>
  <c r="AZ43"/>
  <c r="AY43"/>
  <c r="BD42"/>
  <c r="BC42"/>
  <c r="BB42"/>
  <c r="BA42"/>
  <c r="AZ42"/>
  <c r="AY42"/>
  <c r="BD41"/>
  <c r="BC41"/>
  <c r="BB41"/>
  <c r="BA41"/>
  <c r="AZ41"/>
  <c r="AY41"/>
  <c r="BD40"/>
  <c r="BC40"/>
  <c r="BB40"/>
  <c r="BA40"/>
  <c r="AZ40"/>
  <c r="AY40"/>
  <c r="BD39"/>
  <c r="BC39"/>
  <c r="BB39"/>
  <c r="BA39"/>
  <c r="AZ39"/>
  <c r="AY39"/>
  <c r="BD38"/>
  <c r="BC38"/>
  <c r="BB38"/>
  <c r="BA38"/>
  <c r="AZ38"/>
  <c r="AY38"/>
  <c r="BD37"/>
  <c r="BC37"/>
  <c r="BB37"/>
  <c r="BA37"/>
  <c r="AZ37"/>
  <c r="AY37"/>
  <c r="BD36"/>
  <c r="BC36"/>
  <c r="BB36"/>
  <c r="BA36"/>
  <c r="AZ36"/>
  <c r="AY36"/>
  <c r="BD35"/>
  <c r="BC35"/>
  <c r="BB35"/>
  <c r="BA35"/>
  <c r="AZ35"/>
  <c r="AY35"/>
  <c r="BD34"/>
  <c r="BC34"/>
  <c r="BB34"/>
  <c r="BA34"/>
  <c r="AZ34"/>
  <c r="AY34"/>
  <c r="BD33"/>
  <c r="BC33"/>
  <c r="BB33"/>
  <c r="BA33"/>
  <c r="AZ33"/>
  <c r="AY33"/>
  <c r="BD32"/>
  <c r="BC32"/>
  <c r="BB32"/>
  <c r="BA32"/>
  <c r="AZ32"/>
  <c r="AY32"/>
  <c r="BD31"/>
  <c r="BC31"/>
  <c r="BB31"/>
  <c r="BA31"/>
  <c r="AZ31"/>
  <c r="AY31"/>
  <c r="BD30"/>
  <c r="BC30"/>
  <c r="BB30"/>
  <c r="BA30"/>
  <c r="AZ30"/>
  <c r="AY30"/>
  <c r="BD29"/>
  <c r="BC29"/>
  <c r="BB29"/>
  <c r="BA29"/>
  <c r="AZ29"/>
  <c r="AY29"/>
  <c r="BD28"/>
  <c r="BC28"/>
  <c r="BB28"/>
  <c r="BA28"/>
  <c r="AZ28"/>
  <c r="AY28"/>
  <c r="BD27"/>
  <c r="BC27"/>
  <c r="BB27"/>
  <c r="BA27"/>
  <c r="AZ27"/>
  <c r="AY27"/>
  <c r="BD26"/>
  <c r="BC26"/>
  <c r="BB26"/>
  <c r="BA26"/>
  <c r="AZ26"/>
  <c r="AY26"/>
  <c r="BD25"/>
  <c r="BC25"/>
  <c r="BB25"/>
  <c r="BA25"/>
  <c r="AZ25"/>
  <c r="AY25"/>
  <c r="BD24"/>
  <c r="BC24"/>
  <c r="BB24"/>
  <c r="BA24"/>
  <c r="AZ24"/>
  <c r="AY24"/>
  <c r="BD23"/>
  <c r="BC23"/>
  <c r="BB23"/>
  <c r="BA23"/>
  <c r="AZ23"/>
  <c r="AY23"/>
  <c r="BD22"/>
  <c r="BC22"/>
  <c r="BB22"/>
  <c r="BA22"/>
  <c r="AZ22"/>
  <c r="AY22"/>
  <c r="BD21"/>
  <c r="BC21"/>
  <c r="BB21"/>
  <c r="BA21"/>
  <c r="AZ21"/>
  <c r="AY21"/>
  <c r="BD20"/>
  <c r="BC20"/>
  <c r="BB20"/>
  <c r="BA20"/>
  <c r="AZ20"/>
  <c r="AY20"/>
  <c r="BD19"/>
  <c r="BC19"/>
  <c r="BB19"/>
  <c r="BA19"/>
  <c r="AZ19"/>
  <c r="AY19"/>
  <c r="BD18"/>
  <c r="BC18"/>
  <c r="BB18"/>
  <c r="BA18"/>
  <c r="AZ18"/>
  <c r="AY18"/>
  <c r="BD17"/>
  <c r="BC17"/>
  <c r="BB17"/>
  <c r="BA17"/>
  <c r="AZ17"/>
  <c r="AY17"/>
  <c r="BD16"/>
  <c r="BC16"/>
  <c r="BB16"/>
  <c r="BA16"/>
  <c r="AZ16"/>
  <c r="AY16"/>
  <c r="BD15"/>
  <c r="BC15"/>
  <c r="BB15"/>
  <c r="BA15"/>
  <c r="AZ15"/>
  <c r="AY15"/>
  <c r="BD14"/>
  <c r="BC14"/>
  <c r="BB14"/>
  <c r="BA14"/>
  <c r="AZ14"/>
  <c r="AY14"/>
  <c r="BD13"/>
  <c r="BC13"/>
  <c r="BB13"/>
  <c r="BA13"/>
  <c r="AZ13"/>
  <c r="AY13"/>
  <c r="BD12"/>
  <c r="BC12"/>
  <c r="BB12"/>
  <c r="BA12"/>
  <c r="AZ12"/>
  <c r="AY12"/>
  <c r="BD11"/>
  <c r="BC11"/>
  <c r="BC56" s="1"/>
  <c r="BB11"/>
  <c r="BA11"/>
  <c r="BA56" s="1"/>
  <c r="AZ11"/>
  <c r="AY11"/>
  <c r="AY56" s="1"/>
  <c r="AX55"/>
  <c r="AW55"/>
  <c r="AV55"/>
  <c r="AU55"/>
  <c r="AS55"/>
  <c r="AX54"/>
  <c r="AW54"/>
  <c r="AV54"/>
  <c r="AU54"/>
  <c r="AS54"/>
  <c r="AX53"/>
  <c r="AW53"/>
  <c r="AV53"/>
  <c r="AU53"/>
  <c r="AS53"/>
  <c r="AX52"/>
  <c r="AW52"/>
  <c r="AV52"/>
  <c r="AU52"/>
  <c r="AS52"/>
  <c r="AX51"/>
  <c r="AW51"/>
  <c r="AV51"/>
  <c r="AU51"/>
  <c r="AS51"/>
  <c r="AX50"/>
  <c r="AW50"/>
  <c r="AV50"/>
  <c r="AU50"/>
  <c r="AS50"/>
  <c r="AX49"/>
  <c r="AW49"/>
  <c r="AV49"/>
  <c r="AU49"/>
  <c r="AS49"/>
  <c r="AX48"/>
  <c r="AW48"/>
  <c r="AV48"/>
  <c r="AU48"/>
  <c r="AS48"/>
  <c r="AX47"/>
  <c r="AW47"/>
  <c r="AV47"/>
  <c r="AU47"/>
  <c r="AS47"/>
  <c r="AX46"/>
  <c r="AW46"/>
  <c r="AV46"/>
  <c r="AU46"/>
  <c r="AS46"/>
  <c r="AX45"/>
  <c r="AW45"/>
  <c r="AV45"/>
  <c r="AU45"/>
  <c r="AS45"/>
  <c r="AX44"/>
  <c r="AW44"/>
  <c r="AV44"/>
  <c r="AU44"/>
  <c r="AS44"/>
  <c r="AX43"/>
  <c r="AW43"/>
  <c r="AV43"/>
  <c r="AU43"/>
  <c r="AS43"/>
  <c r="AX42"/>
  <c r="AW42"/>
  <c r="AV42"/>
  <c r="AU42"/>
  <c r="AS42"/>
  <c r="AX41"/>
  <c r="AW41"/>
  <c r="AV41"/>
  <c r="AU41"/>
  <c r="AS41"/>
  <c r="AX40"/>
  <c r="AW40"/>
  <c r="AV40"/>
  <c r="AU40"/>
  <c r="AS40"/>
  <c r="AX39"/>
  <c r="AW39"/>
  <c r="AV39"/>
  <c r="AU39"/>
  <c r="AS39"/>
  <c r="AX38"/>
  <c r="AW38"/>
  <c r="AV38"/>
  <c r="AU38"/>
  <c r="AS38"/>
  <c r="AX37"/>
  <c r="AW37"/>
  <c r="AV37"/>
  <c r="AU37"/>
  <c r="AS37"/>
  <c r="AX36"/>
  <c r="AW36"/>
  <c r="AV36"/>
  <c r="AU36"/>
  <c r="AS36"/>
  <c r="AX35"/>
  <c r="AW35"/>
  <c r="AV35"/>
  <c r="AU35"/>
  <c r="AS35"/>
  <c r="AX34"/>
  <c r="AW34"/>
  <c r="AV34"/>
  <c r="AU34"/>
  <c r="AS34"/>
  <c r="AX33"/>
  <c r="AW33"/>
  <c r="AV33"/>
  <c r="AU33"/>
  <c r="AS33"/>
  <c r="AX32"/>
  <c r="AW32"/>
  <c r="AV32"/>
  <c r="AU32"/>
  <c r="AS32"/>
  <c r="AX31"/>
  <c r="AW31"/>
  <c r="AV31"/>
  <c r="AU31"/>
  <c r="AS31"/>
  <c r="AX30"/>
  <c r="AW30"/>
  <c r="AV30"/>
  <c r="AU30"/>
  <c r="AS30"/>
  <c r="AX29"/>
  <c r="AW29"/>
  <c r="AV29"/>
  <c r="AU29"/>
  <c r="AS29"/>
  <c r="AX28"/>
  <c r="AW28"/>
  <c r="AV28"/>
  <c r="AU28"/>
  <c r="AS28"/>
  <c r="AX27"/>
  <c r="AW27"/>
  <c r="AV27"/>
  <c r="AU27"/>
  <c r="AS27"/>
  <c r="AX26"/>
  <c r="AW26"/>
  <c r="AV26"/>
  <c r="AU26"/>
  <c r="AS26"/>
  <c r="AX25"/>
  <c r="AW25"/>
  <c r="AV25"/>
  <c r="AU25"/>
  <c r="AS25"/>
  <c r="AX24"/>
  <c r="AW24"/>
  <c r="AV24"/>
  <c r="AU24"/>
  <c r="AS24"/>
  <c r="AX23"/>
  <c r="AW23"/>
  <c r="AV23"/>
  <c r="AU23"/>
  <c r="AS23"/>
  <c r="AX22"/>
  <c r="AW22"/>
  <c r="AV22"/>
  <c r="AU22"/>
  <c r="AS22"/>
  <c r="AX21"/>
  <c r="AW21"/>
  <c r="AV21"/>
  <c r="AU21"/>
  <c r="AS21"/>
  <c r="AX20"/>
  <c r="AW20"/>
  <c r="AV20"/>
  <c r="AU20"/>
  <c r="AS20"/>
  <c r="AX19"/>
  <c r="AW19"/>
  <c r="AV19"/>
  <c r="AU19"/>
  <c r="AS19"/>
  <c r="AX18"/>
  <c r="AW18"/>
  <c r="AV18"/>
  <c r="AU18"/>
  <c r="AS18"/>
  <c r="AX17"/>
  <c r="AW17"/>
  <c r="AV17"/>
  <c r="AU17"/>
  <c r="AS17"/>
  <c r="AX16"/>
  <c r="AW16"/>
  <c r="AV16"/>
  <c r="AU16"/>
  <c r="AS16"/>
  <c r="AX15"/>
  <c r="AW15"/>
  <c r="AV15"/>
  <c r="AU15"/>
  <c r="AS15"/>
  <c r="AX14"/>
  <c r="AW14"/>
  <c r="AV14"/>
  <c r="AU14"/>
  <c r="AS14"/>
  <c r="AX13"/>
  <c r="AW13"/>
  <c r="AV13"/>
  <c r="AU13"/>
  <c r="AS13"/>
  <c r="AX12"/>
  <c r="AW12"/>
  <c r="AV12"/>
  <c r="AU12"/>
  <c r="AS12"/>
  <c r="AX11"/>
  <c r="AW11"/>
  <c r="AW56" s="1"/>
  <c r="AV11"/>
  <c r="AU11"/>
  <c r="AU56" s="1"/>
  <c r="AS11"/>
  <c r="AS56" s="1"/>
  <c r="AR55"/>
  <c r="AQ55"/>
  <c r="AP55"/>
  <c r="AO55"/>
  <c r="AN55"/>
  <c r="AM55"/>
  <c r="AR54"/>
  <c r="AQ54"/>
  <c r="AP54"/>
  <c r="AO54"/>
  <c r="AN54"/>
  <c r="AM54"/>
  <c r="AR53"/>
  <c r="AQ53"/>
  <c r="AP53"/>
  <c r="AO53"/>
  <c r="AN53"/>
  <c r="AM53"/>
  <c r="AR52"/>
  <c r="AQ52"/>
  <c r="AP52"/>
  <c r="AO52"/>
  <c r="AN52"/>
  <c r="AM52"/>
  <c r="AR51"/>
  <c r="AQ51"/>
  <c r="AP51"/>
  <c r="AO51"/>
  <c r="AN51"/>
  <c r="AM51"/>
  <c r="AR50"/>
  <c r="AQ50"/>
  <c r="AP50"/>
  <c r="AO50"/>
  <c r="AN50"/>
  <c r="AM50"/>
  <c r="AR49"/>
  <c r="AQ49"/>
  <c r="AP49"/>
  <c r="AO49"/>
  <c r="AN49"/>
  <c r="AM49"/>
  <c r="AR48"/>
  <c r="AQ48"/>
  <c r="AP48"/>
  <c r="AO48"/>
  <c r="AN48"/>
  <c r="AM48"/>
  <c r="AR47"/>
  <c r="AQ47"/>
  <c r="AP47"/>
  <c r="AO47"/>
  <c r="AN47"/>
  <c r="AM47"/>
  <c r="AR46"/>
  <c r="AQ46"/>
  <c r="AP46"/>
  <c r="AO46"/>
  <c r="AN46"/>
  <c r="AM46"/>
  <c r="AR45"/>
  <c r="AQ45"/>
  <c r="AP45"/>
  <c r="AO45"/>
  <c r="AN45"/>
  <c r="AM45"/>
  <c r="AR44"/>
  <c r="AQ44"/>
  <c r="AP44"/>
  <c r="AO44"/>
  <c r="AN44"/>
  <c r="AM44"/>
  <c r="AR43"/>
  <c r="AQ43"/>
  <c r="AP43"/>
  <c r="AO43"/>
  <c r="AN43"/>
  <c r="AM43"/>
  <c r="AR42"/>
  <c r="AQ42"/>
  <c r="AP42"/>
  <c r="AO42"/>
  <c r="AN42"/>
  <c r="AM42"/>
  <c r="AR41"/>
  <c r="AQ41"/>
  <c r="AP41"/>
  <c r="AO41"/>
  <c r="AN41"/>
  <c r="AM41"/>
  <c r="AR40"/>
  <c r="AQ40"/>
  <c r="AP40"/>
  <c r="AO40"/>
  <c r="AN40"/>
  <c r="AM40"/>
  <c r="AR39"/>
  <c r="AQ39"/>
  <c r="AP39"/>
  <c r="AO39"/>
  <c r="AN39"/>
  <c r="AM39"/>
  <c r="AR38"/>
  <c r="AQ38"/>
  <c r="AP38"/>
  <c r="AO38"/>
  <c r="AN38"/>
  <c r="AM38"/>
  <c r="AR37"/>
  <c r="AQ37"/>
  <c r="AP37"/>
  <c r="AO37"/>
  <c r="AN37"/>
  <c r="AM37"/>
  <c r="AR36"/>
  <c r="AQ36"/>
  <c r="AP36"/>
  <c r="AO36"/>
  <c r="AN36"/>
  <c r="AM36"/>
  <c r="AR35"/>
  <c r="AQ35"/>
  <c r="AP35"/>
  <c r="AO35"/>
  <c r="AN35"/>
  <c r="AM35"/>
  <c r="AR34"/>
  <c r="AQ34"/>
  <c r="AP34"/>
  <c r="AO34"/>
  <c r="AN34"/>
  <c r="AM34"/>
  <c r="AR33"/>
  <c r="AQ33"/>
  <c r="AP33"/>
  <c r="AO33"/>
  <c r="AN33"/>
  <c r="AM33"/>
  <c r="AR32"/>
  <c r="AQ32"/>
  <c r="AP32"/>
  <c r="AO32"/>
  <c r="AN32"/>
  <c r="AM32"/>
  <c r="AR31"/>
  <c r="AQ31"/>
  <c r="AP31"/>
  <c r="AO31"/>
  <c r="AN31"/>
  <c r="AM31"/>
  <c r="AR30"/>
  <c r="AQ30"/>
  <c r="AP30"/>
  <c r="AO30"/>
  <c r="AN30"/>
  <c r="AM30"/>
  <c r="AR29"/>
  <c r="AQ29"/>
  <c r="AP29"/>
  <c r="AO29"/>
  <c r="AN29"/>
  <c r="AM29"/>
  <c r="AR28"/>
  <c r="AQ28"/>
  <c r="AP28"/>
  <c r="AO28"/>
  <c r="AN28"/>
  <c r="AM28"/>
  <c r="AR27"/>
  <c r="AQ27"/>
  <c r="AP27"/>
  <c r="AO27"/>
  <c r="AN27"/>
  <c r="AM27"/>
  <c r="AR26"/>
  <c r="AQ26"/>
  <c r="AP26"/>
  <c r="AO26"/>
  <c r="AN26"/>
  <c r="AM26"/>
  <c r="AR25"/>
  <c r="AQ25"/>
  <c r="AP25"/>
  <c r="AO25"/>
  <c r="AN25"/>
  <c r="AM25"/>
  <c r="AR24"/>
  <c r="AQ24"/>
  <c r="AP24"/>
  <c r="AO24"/>
  <c r="AN24"/>
  <c r="AM24"/>
  <c r="AR23"/>
  <c r="AQ23"/>
  <c r="AP23"/>
  <c r="AO23"/>
  <c r="AN23"/>
  <c r="AM23"/>
  <c r="AR22"/>
  <c r="AQ22"/>
  <c r="AP22"/>
  <c r="AO22"/>
  <c r="AN22"/>
  <c r="AM22"/>
  <c r="AR21"/>
  <c r="AQ21"/>
  <c r="AP21"/>
  <c r="AO21"/>
  <c r="AN21"/>
  <c r="AM21"/>
  <c r="AR20"/>
  <c r="AQ20"/>
  <c r="AP20"/>
  <c r="AO20"/>
  <c r="AN20"/>
  <c r="AM20"/>
  <c r="AR19"/>
  <c r="AQ19"/>
  <c r="AP19"/>
  <c r="AO19"/>
  <c r="AN19"/>
  <c r="AM19"/>
  <c r="AR18"/>
  <c r="AQ18"/>
  <c r="AP18"/>
  <c r="AO18"/>
  <c r="AN18"/>
  <c r="AM18"/>
  <c r="AR17"/>
  <c r="AQ17"/>
  <c r="AP17"/>
  <c r="AO17"/>
  <c r="AN17"/>
  <c r="AM17"/>
  <c r="AR16"/>
  <c r="AQ16"/>
  <c r="AP16"/>
  <c r="AO16"/>
  <c r="AN16"/>
  <c r="AM16"/>
  <c r="AR15"/>
  <c r="AQ15"/>
  <c r="AP15"/>
  <c r="AO15"/>
  <c r="AN15"/>
  <c r="AM15"/>
  <c r="AR14"/>
  <c r="AQ14"/>
  <c r="AP14"/>
  <c r="AO14"/>
  <c r="AN14"/>
  <c r="AM14"/>
  <c r="AR13"/>
  <c r="AQ13"/>
  <c r="AP13"/>
  <c r="AO13"/>
  <c r="AN13"/>
  <c r="AM13"/>
  <c r="AR12"/>
  <c r="AQ12"/>
  <c r="AP12"/>
  <c r="AO12"/>
  <c r="AN12"/>
  <c r="AM12"/>
  <c r="AR11"/>
  <c r="AQ11"/>
  <c r="AQ56" s="1"/>
  <c r="AP11"/>
  <c r="AO11"/>
  <c r="AO56" s="1"/>
  <c r="AN11"/>
  <c r="AM11"/>
  <c r="AM56" s="1"/>
  <c r="O56" l="1"/>
  <c r="AA56"/>
  <c r="AL55"/>
  <c r="AK55"/>
  <c r="AI55"/>
  <c r="AH55"/>
  <c r="AG55"/>
  <c r="AF55"/>
  <c r="AE55"/>
  <c r="AD55"/>
  <c r="AC55"/>
  <c r="AB55"/>
  <c r="AL54"/>
  <c r="AK54"/>
  <c r="AI54"/>
  <c r="AH54"/>
  <c r="AG54"/>
  <c r="AF54"/>
  <c r="AE54"/>
  <c r="AD54"/>
  <c r="AC54"/>
  <c r="AB54"/>
  <c r="AL53"/>
  <c r="AK53"/>
  <c r="AI53"/>
  <c r="AH53"/>
  <c r="AG53"/>
  <c r="AF53"/>
  <c r="AE53"/>
  <c r="AD53"/>
  <c r="AC53"/>
  <c r="AB53"/>
  <c r="AL52"/>
  <c r="AK52"/>
  <c r="AI52"/>
  <c r="AH52"/>
  <c r="AG52"/>
  <c r="AF52"/>
  <c r="AE52"/>
  <c r="AD52"/>
  <c r="AC52"/>
  <c r="AB52"/>
  <c r="AL51"/>
  <c r="AK51"/>
  <c r="AI51"/>
  <c r="AH51"/>
  <c r="AG51"/>
  <c r="AF51"/>
  <c r="AE51"/>
  <c r="AD51"/>
  <c r="AC51"/>
  <c r="AB51"/>
  <c r="AL50"/>
  <c r="AK50"/>
  <c r="AI50"/>
  <c r="AH50"/>
  <c r="AG50"/>
  <c r="AF50"/>
  <c r="AE50"/>
  <c r="AD50"/>
  <c r="AC50"/>
  <c r="AB50"/>
  <c r="AL49"/>
  <c r="AK49"/>
  <c r="AI49"/>
  <c r="AH49"/>
  <c r="AG49"/>
  <c r="AF49"/>
  <c r="AE49"/>
  <c r="AD49"/>
  <c r="AC49"/>
  <c r="AB49"/>
  <c r="AL48"/>
  <c r="AK48"/>
  <c r="AI48"/>
  <c r="AH48"/>
  <c r="AG48"/>
  <c r="AF48"/>
  <c r="AE48"/>
  <c r="AD48"/>
  <c r="AC48"/>
  <c r="AB48"/>
  <c r="AL47"/>
  <c r="AK47"/>
  <c r="AI47"/>
  <c r="AH47"/>
  <c r="AG47"/>
  <c r="AF47"/>
  <c r="AE47"/>
  <c r="AD47"/>
  <c r="AC47"/>
  <c r="AB47"/>
  <c r="AL46"/>
  <c r="AK46"/>
  <c r="AI46"/>
  <c r="AH46"/>
  <c r="AG46"/>
  <c r="AF46"/>
  <c r="AE46"/>
  <c r="AD46"/>
  <c r="AC46"/>
  <c r="AB46"/>
  <c r="AL45"/>
  <c r="AK45"/>
  <c r="AI45"/>
  <c r="AH45"/>
  <c r="AG45"/>
  <c r="AF45"/>
  <c r="AE45"/>
  <c r="AD45"/>
  <c r="AC45"/>
  <c r="AB45"/>
  <c r="AL44"/>
  <c r="AK44"/>
  <c r="AI44"/>
  <c r="AH44"/>
  <c r="AG44"/>
  <c r="AF44"/>
  <c r="AE44"/>
  <c r="AD44"/>
  <c r="AC44"/>
  <c r="AB44"/>
  <c r="AL43"/>
  <c r="AK43"/>
  <c r="AI43"/>
  <c r="AH43"/>
  <c r="AG43"/>
  <c r="AF43"/>
  <c r="AE43"/>
  <c r="AD43"/>
  <c r="AC43"/>
  <c r="AB43"/>
  <c r="AL42"/>
  <c r="AK42"/>
  <c r="AI42"/>
  <c r="AH42"/>
  <c r="AG42"/>
  <c r="AF42"/>
  <c r="AE42"/>
  <c r="AD42"/>
  <c r="AC42"/>
  <c r="AB42"/>
  <c r="AL41"/>
  <c r="AK41"/>
  <c r="AI41"/>
  <c r="AH41"/>
  <c r="AG41"/>
  <c r="AF41"/>
  <c r="AE41"/>
  <c r="AD41"/>
  <c r="AC41"/>
  <c r="AB41"/>
  <c r="AL40"/>
  <c r="AK40"/>
  <c r="AI40"/>
  <c r="AH40"/>
  <c r="AG40"/>
  <c r="AF40"/>
  <c r="AE40"/>
  <c r="AD40"/>
  <c r="AC40"/>
  <c r="AB40"/>
  <c r="AL39"/>
  <c r="AK39"/>
  <c r="AI39"/>
  <c r="AH39"/>
  <c r="AG39"/>
  <c r="AF39"/>
  <c r="AE39"/>
  <c r="AD39"/>
  <c r="AC39"/>
  <c r="AB39"/>
  <c r="AL38"/>
  <c r="AK38"/>
  <c r="AI38"/>
  <c r="AH38"/>
  <c r="AG38"/>
  <c r="AF38"/>
  <c r="AE38"/>
  <c r="AD38"/>
  <c r="AC38"/>
  <c r="AB38"/>
  <c r="AL37"/>
  <c r="AK37"/>
  <c r="AI37"/>
  <c r="AH37"/>
  <c r="AG37"/>
  <c r="AF37"/>
  <c r="AE37"/>
  <c r="AD37"/>
  <c r="AC37"/>
  <c r="AB37"/>
  <c r="AL36"/>
  <c r="AK36"/>
  <c r="AI36"/>
  <c r="AH36"/>
  <c r="AG36"/>
  <c r="AF36"/>
  <c r="AE36"/>
  <c r="AD36"/>
  <c r="AC36"/>
  <c r="AB36"/>
  <c r="AL35"/>
  <c r="AK35"/>
  <c r="AI35"/>
  <c r="AH35"/>
  <c r="AG35"/>
  <c r="AF35"/>
  <c r="AE35"/>
  <c r="AD35"/>
  <c r="AC35"/>
  <c r="AB35"/>
  <c r="AL34"/>
  <c r="AK34"/>
  <c r="AI34"/>
  <c r="AH34"/>
  <c r="AG34"/>
  <c r="AF34"/>
  <c r="AE34"/>
  <c r="AD34"/>
  <c r="AC34"/>
  <c r="AB34"/>
  <c r="AL33"/>
  <c r="AK33"/>
  <c r="AI33"/>
  <c r="AH33"/>
  <c r="AG33"/>
  <c r="AF33"/>
  <c r="AE33"/>
  <c r="AD33"/>
  <c r="AC33"/>
  <c r="AB33"/>
  <c r="AL32"/>
  <c r="AK32"/>
  <c r="AI32"/>
  <c r="AH32"/>
  <c r="AG32"/>
  <c r="AF32"/>
  <c r="AE32"/>
  <c r="AD32"/>
  <c r="AC32"/>
  <c r="AB32"/>
  <c r="AL31"/>
  <c r="AK31"/>
  <c r="AI31"/>
  <c r="AH31"/>
  <c r="AG31"/>
  <c r="AF31"/>
  <c r="AE31"/>
  <c r="AD31"/>
  <c r="AC31"/>
  <c r="AB31"/>
  <c r="AL30"/>
  <c r="AK30"/>
  <c r="AI30"/>
  <c r="AH30"/>
  <c r="AG30"/>
  <c r="AF30"/>
  <c r="AE30"/>
  <c r="AD30"/>
  <c r="AC30"/>
  <c r="AB30"/>
  <c r="AL29"/>
  <c r="AK29"/>
  <c r="AI29"/>
  <c r="AH29"/>
  <c r="AG29"/>
  <c r="AF29"/>
  <c r="AE29"/>
  <c r="AD29"/>
  <c r="AC29"/>
  <c r="AB29"/>
  <c r="AL28"/>
  <c r="AK28"/>
  <c r="AI28"/>
  <c r="AH28"/>
  <c r="AG28"/>
  <c r="AF28"/>
  <c r="AE28"/>
  <c r="AD28"/>
  <c r="AC28"/>
  <c r="AB28"/>
  <c r="AL27"/>
  <c r="AK27"/>
  <c r="AI27"/>
  <c r="AH27"/>
  <c r="AG27"/>
  <c r="AF27"/>
  <c r="AE27"/>
  <c r="AD27"/>
  <c r="AC27"/>
  <c r="AB27"/>
  <c r="AL26"/>
  <c r="AK26"/>
  <c r="AI26"/>
  <c r="AH26"/>
  <c r="AG26"/>
  <c r="AF26"/>
  <c r="AE26"/>
  <c r="AD26"/>
  <c r="AC26"/>
  <c r="AB26"/>
  <c r="AL25"/>
  <c r="AK25"/>
  <c r="AI25"/>
  <c r="AH25"/>
  <c r="AG25"/>
  <c r="AF25"/>
  <c r="AE25"/>
  <c r="AD25"/>
  <c r="AC25"/>
  <c r="AB25"/>
  <c r="AL24"/>
  <c r="AK24"/>
  <c r="AI24"/>
  <c r="AH24"/>
  <c r="AG24"/>
  <c r="AF24"/>
  <c r="AE24"/>
  <c r="AD24"/>
  <c r="AC24"/>
  <c r="AB24"/>
  <c r="AL23"/>
  <c r="AK23"/>
  <c r="AI23"/>
  <c r="AH23"/>
  <c r="AG23"/>
  <c r="AF23"/>
  <c r="AE23"/>
  <c r="AD23"/>
  <c r="AC23"/>
  <c r="AB23"/>
  <c r="AL22"/>
  <c r="AK22"/>
  <c r="AI22"/>
  <c r="AH22"/>
  <c r="AG22"/>
  <c r="AF22"/>
  <c r="AE22"/>
  <c r="AD22"/>
  <c r="AC22"/>
  <c r="AB22"/>
  <c r="AL21"/>
  <c r="AK21"/>
  <c r="AI21"/>
  <c r="AH21"/>
  <c r="AG21"/>
  <c r="AF21"/>
  <c r="AE21"/>
  <c r="AD21"/>
  <c r="AC21"/>
  <c r="AB21"/>
  <c r="AL20"/>
  <c r="AK20"/>
  <c r="AI20"/>
  <c r="AH20"/>
  <c r="AG20"/>
  <c r="AF20"/>
  <c r="AE20"/>
  <c r="AD20"/>
  <c r="AC20"/>
  <c r="AB20"/>
  <c r="AL19"/>
  <c r="AK19"/>
  <c r="AI19"/>
  <c r="AH19"/>
  <c r="AG19"/>
  <c r="AF19"/>
  <c r="AE19"/>
  <c r="AD19"/>
  <c r="AC19"/>
  <c r="AB19"/>
  <c r="AL18"/>
  <c r="AK18"/>
  <c r="AI18"/>
  <c r="AH18"/>
  <c r="AG18"/>
  <c r="AF18"/>
  <c r="AE18"/>
  <c r="AD18"/>
  <c r="AC18"/>
  <c r="AB18"/>
  <c r="AL17"/>
  <c r="AK17"/>
  <c r="AI17"/>
  <c r="AH17"/>
  <c r="AG17"/>
  <c r="AF17"/>
  <c r="AE17"/>
  <c r="AD17"/>
  <c r="AC17"/>
  <c r="AB17"/>
  <c r="AL16"/>
  <c r="AK16"/>
  <c r="AI16"/>
  <c r="AH16"/>
  <c r="AG16"/>
  <c r="AF16"/>
  <c r="AE16"/>
  <c r="AD16"/>
  <c r="AC16"/>
  <c r="AB16"/>
  <c r="AL15"/>
  <c r="AK15"/>
  <c r="AI15"/>
  <c r="AH15"/>
  <c r="AG15"/>
  <c r="AF15"/>
  <c r="AE15"/>
  <c r="AD15"/>
  <c r="AC15"/>
  <c r="AB15"/>
  <c r="AL14"/>
  <c r="AK14"/>
  <c r="AI14"/>
  <c r="AH14"/>
  <c r="AG14"/>
  <c r="AF14"/>
  <c r="AE14"/>
  <c r="AD14"/>
  <c r="AC14"/>
  <c r="AB14"/>
  <c r="AL13"/>
  <c r="AK13"/>
  <c r="AI13"/>
  <c r="AH13"/>
  <c r="AG13"/>
  <c r="AF13"/>
  <c r="AE13"/>
  <c r="AD13"/>
  <c r="AC13"/>
  <c r="AB13"/>
  <c r="AL12"/>
  <c r="AK12"/>
  <c r="AI12"/>
  <c r="AH12"/>
  <c r="AG12"/>
  <c r="AF12"/>
  <c r="AE12"/>
  <c r="AD12"/>
  <c r="AC12"/>
  <c r="AB12"/>
  <c r="AL11"/>
  <c r="AK11"/>
  <c r="AI11"/>
  <c r="AH11"/>
  <c r="AG11"/>
  <c r="AF11"/>
  <c r="AE11"/>
  <c r="AD11"/>
  <c r="AC11"/>
  <c r="AB11"/>
  <c r="Z55"/>
  <c r="Y55"/>
  <c r="X55"/>
  <c r="W55"/>
  <c r="V55"/>
  <c r="U55"/>
  <c r="T55"/>
  <c r="S55"/>
  <c r="R55"/>
  <c r="Q55"/>
  <c r="P55"/>
  <c r="Z54"/>
  <c r="Y54"/>
  <c r="X54"/>
  <c r="W54"/>
  <c r="V54"/>
  <c r="U54"/>
  <c r="T54"/>
  <c r="S54"/>
  <c r="R54"/>
  <c r="Q54"/>
  <c r="P54"/>
  <c r="Z53"/>
  <c r="Y53"/>
  <c r="X53"/>
  <c r="W53"/>
  <c r="V53"/>
  <c r="U53"/>
  <c r="T53"/>
  <c r="S53"/>
  <c r="R53"/>
  <c r="Q53"/>
  <c r="P53"/>
  <c r="Z52"/>
  <c r="Y52"/>
  <c r="X52"/>
  <c r="W52"/>
  <c r="V52"/>
  <c r="U52"/>
  <c r="T52"/>
  <c r="S52"/>
  <c r="R52"/>
  <c r="Q52"/>
  <c r="P52"/>
  <c r="Z51"/>
  <c r="Y51"/>
  <c r="X51"/>
  <c r="W51"/>
  <c r="V51"/>
  <c r="U51"/>
  <c r="T51"/>
  <c r="S51"/>
  <c r="R51"/>
  <c r="Q51"/>
  <c r="P51"/>
  <c r="Z50"/>
  <c r="Y50"/>
  <c r="X50"/>
  <c r="W50"/>
  <c r="V50"/>
  <c r="U50"/>
  <c r="T50"/>
  <c r="S50"/>
  <c r="R50"/>
  <c r="Q50"/>
  <c r="P50"/>
  <c r="Z49"/>
  <c r="Y49"/>
  <c r="X49"/>
  <c r="W49"/>
  <c r="V49"/>
  <c r="U49"/>
  <c r="T49"/>
  <c r="S49"/>
  <c r="R49"/>
  <c r="Q49"/>
  <c r="P49"/>
  <c r="Z48"/>
  <c r="Y48"/>
  <c r="X48"/>
  <c r="W48"/>
  <c r="V48"/>
  <c r="U48"/>
  <c r="T48"/>
  <c r="S48"/>
  <c r="R48"/>
  <c r="Q48"/>
  <c r="P48"/>
  <c r="Z47"/>
  <c r="Y47"/>
  <c r="X47"/>
  <c r="W47"/>
  <c r="V47"/>
  <c r="U47"/>
  <c r="T47"/>
  <c r="S47"/>
  <c r="R47"/>
  <c r="Q47"/>
  <c r="P47"/>
  <c r="Z46"/>
  <c r="Y46"/>
  <c r="X46"/>
  <c r="W46"/>
  <c r="V46"/>
  <c r="U46"/>
  <c r="T46"/>
  <c r="S46"/>
  <c r="R46"/>
  <c r="Q46"/>
  <c r="P46"/>
  <c r="Z45"/>
  <c r="Y45"/>
  <c r="X45"/>
  <c r="W45"/>
  <c r="V45"/>
  <c r="U45"/>
  <c r="T45"/>
  <c r="S45"/>
  <c r="R45"/>
  <c r="Q45"/>
  <c r="P45"/>
  <c r="Z44"/>
  <c r="Y44"/>
  <c r="X44"/>
  <c r="W44"/>
  <c r="V44"/>
  <c r="U44"/>
  <c r="T44"/>
  <c r="S44"/>
  <c r="R44"/>
  <c r="Q44"/>
  <c r="P44"/>
  <c r="Z43"/>
  <c r="Y43"/>
  <c r="X43"/>
  <c r="W43"/>
  <c r="V43"/>
  <c r="U43"/>
  <c r="T43"/>
  <c r="S43"/>
  <c r="R43"/>
  <c r="Q43"/>
  <c r="P43"/>
  <c r="Z42"/>
  <c r="Y42"/>
  <c r="X42"/>
  <c r="W42"/>
  <c r="V42"/>
  <c r="U42"/>
  <c r="T42"/>
  <c r="S42"/>
  <c r="R42"/>
  <c r="Q42"/>
  <c r="P42"/>
  <c r="Z41"/>
  <c r="Y41"/>
  <c r="X41"/>
  <c r="W41"/>
  <c r="V41"/>
  <c r="U41"/>
  <c r="T41"/>
  <c r="S41"/>
  <c r="R41"/>
  <c r="Q41"/>
  <c r="P41"/>
  <c r="Z40"/>
  <c r="Y40"/>
  <c r="X40"/>
  <c r="W40"/>
  <c r="V40"/>
  <c r="U40"/>
  <c r="T40"/>
  <c r="S40"/>
  <c r="R40"/>
  <c r="Q40"/>
  <c r="P40"/>
  <c r="Z39"/>
  <c r="Y39"/>
  <c r="X39"/>
  <c r="W39"/>
  <c r="V39"/>
  <c r="U39"/>
  <c r="T39"/>
  <c r="S39"/>
  <c r="R39"/>
  <c r="Q39"/>
  <c r="P39"/>
  <c r="Z38"/>
  <c r="Y38"/>
  <c r="X38"/>
  <c r="W38"/>
  <c r="V38"/>
  <c r="U38"/>
  <c r="T38"/>
  <c r="S38"/>
  <c r="R38"/>
  <c r="Q38"/>
  <c r="P38"/>
  <c r="Z37"/>
  <c r="Y37"/>
  <c r="X37"/>
  <c r="W37"/>
  <c r="V37"/>
  <c r="U37"/>
  <c r="T37"/>
  <c r="S37"/>
  <c r="R37"/>
  <c r="Q37"/>
  <c r="P37"/>
  <c r="Z36"/>
  <c r="Y36"/>
  <c r="X36"/>
  <c r="W36"/>
  <c r="V36"/>
  <c r="U36"/>
  <c r="T36"/>
  <c r="S36"/>
  <c r="R36"/>
  <c r="Q36"/>
  <c r="P36"/>
  <c r="Z35"/>
  <c r="Y35"/>
  <c r="X35"/>
  <c r="W35"/>
  <c r="V35"/>
  <c r="U35"/>
  <c r="T35"/>
  <c r="S35"/>
  <c r="R35"/>
  <c r="Q35"/>
  <c r="P35"/>
  <c r="Z34"/>
  <c r="Y34"/>
  <c r="X34"/>
  <c r="W34"/>
  <c r="V34"/>
  <c r="U34"/>
  <c r="T34"/>
  <c r="S34"/>
  <c r="R34"/>
  <c r="Q34"/>
  <c r="P34"/>
  <c r="Z33"/>
  <c r="Y33"/>
  <c r="X33"/>
  <c r="W33"/>
  <c r="V33"/>
  <c r="U33"/>
  <c r="T33"/>
  <c r="S33"/>
  <c r="R33"/>
  <c r="Q33"/>
  <c r="P33"/>
  <c r="Z32"/>
  <c r="Y32"/>
  <c r="X32"/>
  <c r="W32"/>
  <c r="V32"/>
  <c r="U32"/>
  <c r="T32"/>
  <c r="S32"/>
  <c r="R32"/>
  <c r="Q32"/>
  <c r="P32"/>
  <c r="Z31"/>
  <c r="Y31"/>
  <c r="X31"/>
  <c r="W31"/>
  <c r="V31"/>
  <c r="U31"/>
  <c r="T31"/>
  <c r="S31"/>
  <c r="R31"/>
  <c r="Q31"/>
  <c r="P31"/>
  <c r="Z30"/>
  <c r="Y30"/>
  <c r="X30"/>
  <c r="W30"/>
  <c r="V30"/>
  <c r="U30"/>
  <c r="T30"/>
  <c r="S30"/>
  <c r="R30"/>
  <c r="Q30"/>
  <c r="P30"/>
  <c r="Z29"/>
  <c r="Y29"/>
  <c r="X29"/>
  <c r="W29"/>
  <c r="V29"/>
  <c r="U29"/>
  <c r="T29"/>
  <c r="S29"/>
  <c r="R29"/>
  <c r="Q29"/>
  <c r="P29"/>
  <c r="Z28"/>
  <c r="Y28"/>
  <c r="X28"/>
  <c r="W28"/>
  <c r="V28"/>
  <c r="U28"/>
  <c r="T28"/>
  <c r="S28"/>
  <c r="R28"/>
  <c r="Q28"/>
  <c r="P28"/>
  <c r="Z27"/>
  <c r="Y27"/>
  <c r="X27"/>
  <c r="W27"/>
  <c r="V27"/>
  <c r="U27"/>
  <c r="T27"/>
  <c r="S27"/>
  <c r="R27"/>
  <c r="Q27"/>
  <c r="P27"/>
  <c r="Z26"/>
  <c r="Y26"/>
  <c r="X26"/>
  <c r="W26"/>
  <c r="V26"/>
  <c r="U26"/>
  <c r="T26"/>
  <c r="S26"/>
  <c r="R26"/>
  <c r="Q26"/>
  <c r="P26"/>
  <c r="Z25"/>
  <c r="Y25"/>
  <c r="X25"/>
  <c r="W25"/>
  <c r="V25"/>
  <c r="U25"/>
  <c r="T25"/>
  <c r="S25"/>
  <c r="R25"/>
  <c r="Q25"/>
  <c r="P25"/>
  <c r="Z24"/>
  <c r="Y24"/>
  <c r="X24"/>
  <c r="W24"/>
  <c r="V24"/>
  <c r="U24"/>
  <c r="T24"/>
  <c r="S24"/>
  <c r="R24"/>
  <c r="Q24"/>
  <c r="P24"/>
  <c r="Z23"/>
  <c r="Y23"/>
  <c r="X23"/>
  <c r="W23"/>
  <c r="V23"/>
  <c r="U23"/>
  <c r="T23"/>
  <c r="S23"/>
  <c r="R23"/>
  <c r="Q23"/>
  <c r="P23"/>
  <c r="Z22"/>
  <c r="Y22"/>
  <c r="X22"/>
  <c r="W22"/>
  <c r="V22"/>
  <c r="U22"/>
  <c r="T22"/>
  <c r="S22"/>
  <c r="R22"/>
  <c r="Q22"/>
  <c r="P22"/>
  <c r="Z21"/>
  <c r="Y21"/>
  <c r="X21"/>
  <c r="W21"/>
  <c r="V21"/>
  <c r="U21"/>
  <c r="T21"/>
  <c r="S21"/>
  <c r="R21"/>
  <c r="Q21"/>
  <c r="P21"/>
  <c r="Z20"/>
  <c r="Y20"/>
  <c r="X20"/>
  <c r="W20"/>
  <c r="V20"/>
  <c r="U20"/>
  <c r="T20"/>
  <c r="S20"/>
  <c r="R20"/>
  <c r="Q20"/>
  <c r="P20"/>
  <c r="Z19"/>
  <c r="Y19"/>
  <c r="X19"/>
  <c r="W19"/>
  <c r="V19"/>
  <c r="U19"/>
  <c r="T19"/>
  <c r="S19"/>
  <c r="R19"/>
  <c r="Q19"/>
  <c r="P19"/>
  <c r="Z18"/>
  <c r="Y18"/>
  <c r="X18"/>
  <c r="W18"/>
  <c r="V18"/>
  <c r="U18"/>
  <c r="T18"/>
  <c r="S18"/>
  <c r="R18"/>
  <c r="Q18"/>
  <c r="P18"/>
  <c r="Z17"/>
  <c r="Y17"/>
  <c r="X17"/>
  <c r="W17"/>
  <c r="V17"/>
  <c r="U17"/>
  <c r="T17"/>
  <c r="S17"/>
  <c r="R17"/>
  <c r="Q17"/>
  <c r="P17"/>
  <c r="Z16"/>
  <c r="Y16"/>
  <c r="X16"/>
  <c r="W16"/>
  <c r="V16"/>
  <c r="U16"/>
  <c r="T16"/>
  <c r="S16"/>
  <c r="R16"/>
  <c r="Q16"/>
  <c r="P16"/>
  <c r="Z15"/>
  <c r="Y15"/>
  <c r="X15"/>
  <c r="W15"/>
  <c r="V15"/>
  <c r="U15"/>
  <c r="T15"/>
  <c r="S15"/>
  <c r="R15"/>
  <c r="Q15"/>
  <c r="P15"/>
  <c r="Z14"/>
  <c r="Y14"/>
  <c r="X14"/>
  <c r="W14"/>
  <c r="V14"/>
  <c r="U14"/>
  <c r="T14"/>
  <c r="S14"/>
  <c r="R14"/>
  <c r="Q14"/>
  <c r="P14"/>
  <c r="Z13"/>
  <c r="Y13"/>
  <c r="X13"/>
  <c r="W13"/>
  <c r="V13"/>
  <c r="U13"/>
  <c r="T13"/>
  <c r="S13"/>
  <c r="R13"/>
  <c r="Q13"/>
  <c r="P13"/>
  <c r="Z12"/>
  <c r="Y12"/>
  <c r="X12"/>
  <c r="W12"/>
  <c r="V12"/>
  <c r="U12"/>
  <c r="T12"/>
  <c r="S12"/>
  <c r="R12"/>
  <c r="Q12"/>
  <c r="P12"/>
  <c r="Z11"/>
  <c r="Y11"/>
  <c r="X11"/>
  <c r="W11"/>
  <c r="V11"/>
  <c r="U11"/>
  <c r="T11"/>
  <c r="S11"/>
  <c r="R11"/>
  <c r="Q11"/>
  <c r="P11"/>
  <c r="N55"/>
  <c r="M55"/>
  <c r="L55"/>
  <c r="K55"/>
  <c r="J55"/>
  <c r="I55"/>
  <c r="H55"/>
  <c r="G55"/>
  <c r="F55"/>
  <c r="N54"/>
  <c r="M54"/>
  <c r="L54"/>
  <c r="K54"/>
  <c r="J54"/>
  <c r="I54"/>
  <c r="H54"/>
  <c r="G54"/>
  <c r="F54"/>
  <c r="N53"/>
  <c r="M53"/>
  <c r="L53"/>
  <c r="K53"/>
  <c r="J53"/>
  <c r="I53"/>
  <c r="H53"/>
  <c r="G53"/>
  <c r="F53"/>
  <c r="N52"/>
  <c r="M52"/>
  <c r="L52"/>
  <c r="K52"/>
  <c r="J52"/>
  <c r="I52"/>
  <c r="H52"/>
  <c r="G52"/>
  <c r="F52"/>
  <c r="N51"/>
  <c r="M51"/>
  <c r="L51"/>
  <c r="K51"/>
  <c r="J51"/>
  <c r="I51"/>
  <c r="H51"/>
  <c r="G51"/>
  <c r="F51"/>
  <c r="N50"/>
  <c r="M50"/>
  <c r="L50"/>
  <c r="K50"/>
  <c r="J50"/>
  <c r="I50"/>
  <c r="H50"/>
  <c r="G50"/>
  <c r="F50"/>
  <c r="N49"/>
  <c r="M49"/>
  <c r="L49"/>
  <c r="K49"/>
  <c r="J49"/>
  <c r="I49"/>
  <c r="H49"/>
  <c r="G49"/>
  <c r="F49"/>
  <c r="N48"/>
  <c r="M48"/>
  <c r="L48"/>
  <c r="K48"/>
  <c r="J48"/>
  <c r="I48"/>
  <c r="H48"/>
  <c r="G48"/>
  <c r="F48"/>
  <c r="N47"/>
  <c r="M47"/>
  <c r="L47"/>
  <c r="K47"/>
  <c r="J47"/>
  <c r="I47"/>
  <c r="H47"/>
  <c r="G47"/>
  <c r="F47"/>
  <c r="N46"/>
  <c r="M46"/>
  <c r="L46"/>
  <c r="K46"/>
  <c r="J46"/>
  <c r="I46"/>
  <c r="H46"/>
  <c r="G46"/>
  <c r="F46"/>
  <c r="N45"/>
  <c r="M45"/>
  <c r="L45"/>
  <c r="K45"/>
  <c r="J45"/>
  <c r="I45"/>
  <c r="H45"/>
  <c r="G45"/>
  <c r="F45"/>
  <c r="N44"/>
  <c r="M44"/>
  <c r="L44"/>
  <c r="K44"/>
  <c r="J44"/>
  <c r="I44"/>
  <c r="H44"/>
  <c r="G44"/>
  <c r="F44"/>
  <c r="N43"/>
  <c r="M43"/>
  <c r="L43"/>
  <c r="K43"/>
  <c r="J43"/>
  <c r="I43"/>
  <c r="H43"/>
  <c r="G43"/>
  <c r="F43"/>
  <c r="N42"/>
  <c r="M42"/>
  <c r="L42"/>
  <c r="K42"/>
  <c r="J42"/>
  <c r="I42"/>
  <c r="H42"/>
  <c r="G42"/>
  <c r="F42"/>
  <c r="N41"/>
  <c r="M41"/>
  <c r="L41"/>
  <c r="K41"/>
  <c r="J41"/>
  <c r="I41"/>
  <c r="H41"/>
  <c r="G41"/>
  <c r="F41"/>
  <c r="N40"/>
  <c r="M40"/>
  <c r="L40"/>
  <c r="K40"/>
  <c r="J40"/>
  <c r="I40"/>
  <c r="H40"/>
  <c r="G40"/>
  <c r="F40"/>
  <c r="N39"/>
  <c r="M39"/>
  <c r="L39"/>
  <c r="K39"/>
  <c r="J39"/>
  <c r="I39"/>
  <c r="H39"/>
  <c r="G39"/>
  <c r="F39"/>
  <c r="N38"/>
  <c r="M38"/>
  <c r="L38"/>
  <c r="K38"/>
  <c r="J38"/>
  <c r="I38"/>
  <c r="H38"/>
  <c r="G38"/>
  <c r="F38"/>
  <c r="N37"/>
  <c r="M37"/>
  <c r="L37"/>
  <c r="K37"/>
  <c r="J37"/>
  <c r="I37"/>
  <c r="H37"/>
  <c r="G37"/>
  <c r="F37"/>
  <c r="N36"/>
  <c r="M36"/>
  <c r="L36"/>
  <c r="K36"/>
  <c r="J36"/>
  <c r="I36"/>
  <c r="H36"/>
  <c r="G36"/>
  <c r="F36"/>
  <c r="N35"/>
  <c r="M35"/>
  <c r="L35"/>
  <c r="K35"/>
  <c r="J35"/>
  <c r="I35"/>
  <c r="H35"/>
  <c r="G35"/>
  <c r="F35"/>
  <c r="N34"/>
  <c r="M34"/>
  <c r="L34"/>
  <c r="K34"/>
  <c r="J34"/>
  <c r="I34"/>
  <c r="H34"/>
  <c r="G34"/>
  <c r="F34"/>
  <c r="N33"/>
  <c r="M33"/>
  <c r="L33"/>
  <c r="K33"/>
  <c r="J33"/>
  <c r="I33"/>
  <c r="H33"/>
  <c r="G33"/>
  <c r="F33"/>
  <c r="N32"/>
  <c r="M32"/>
  <c r="L32"/>
  <c r="K32"/>
  <c r="J32"/>
  <c r="I32"/>
  <c r="H32"/>
  <c r="G32"/>
  <c r="F32"/>
  <c r="N31"/>
  <c r="M31"/>
  <c r="L31"/>
  <c r="K31"/>
  <c r="J31"/>
  <c r="I31"/>
  <c r="H31"/>
  <c r="G31"/>
  <c r="F31"/>
  <c r="N30"/>
  <c r="M30"/>
  <c r="L30"/>
  <c r="K30"/>
  <c r="J30"/>
  <c r="I30"/>
  <c r="H30"/>
  <c r="G30"/>
  <c r="F30"/>
  <c r="N29"/>
  <c r="M29"/>
  <c r="L29"/>
  <c r="K29"/>
  <c r="J29"/>
  <c r="I29"/>
  <c r="H29"/>
  <c r="G29"/>
  <c r="F29"/>
  <c r="N28"/>
  <c r="M28"/>
  <c r="L28"/>
  <c r="K28"/>
  <c r="J28"/>
  <c r="I28"/>
  <c r="H28"/>
  <c r="G28"/>
  <c r="F28"/>
  <c r="N27"/>
  <c r="M27"/>
  <c r="L27"/>
  <c r="K27"/>
  <c r="J27"/>
  <c r="I27"/>
  <c r="H27"/>
  <c r="G27"/>
  <c r="F27"/>
  <c r="N26"/>
  <c r="M26"/>
  <c r="L26"/>
  <c r="K26"/>
  <c r="J26"/>
  <c r="I26"/>
  <c r="H26"/>
  <c r="G26"/>
  <c r="F26"/>
  <c r="N25"/>
  <c r="M25"/>
  <c r="L25"/>
  <c r="K25"/>
  <c r="J25"/>
  <c r="I25"/>
  <c r="H25"/>
  <c r="G25"/>
  <c r="F25"/>
  <c r="N24"/>
  <c r="M24"/>
  <c r="L24"/>
  <c r="K24"/>
  <c r="J24"/>
  <c r="I24"/>
  <c r="H24"/>
  <c r="G24"/>
  <c r="F24"/>
  <c r="N23"/>
  <c r="M23"/>
  <c r="L23"/>
  <c r="K23"/>
  <c r="J23"/>
  <c r="I23"/>
  <c r="H23"/>
  <c r="G23"/>
  <c r="F23"/>
  <c r="N22"/>
  <c r="M22"/>
  <c r="L22"/>
  <c r="K22"/>
  <c r="J22"/>
  <c r="I22"/>
  <c r="H22"/>
  <c r="G22"/>
  <c r="F22"/>
  <c r="N21"/>
  <c r="M21"/>
  <c r="L21"/>
  <c r="K21"/>
  <c r="J21"/>
  <c r="I21"/>
  <c r="H21"/>
  <c r="G21"/>
  <c r="F21"/>
  <c r="N20"/>
  <c r="M20"/>
  <c r="L20"/>
  <c r="K20"/>
  <c r="J20"/>
  <c r="I20"/>
  <c r="H20"/>
  <c r="G20"/>
  <c r="F20"/>
  <c r="N19"/>
  <c r="M19"/>
  <c r="L19"/>
  <c r="K19"/>
  <c r="J19"/>
  <c r="I19"/>
  <c r="H19"/>
  <c r="G19"/>
  <c r="F19"/>
  <c r="N18"/>
  <c r="M18"/>
  <c r="L18"/>
  <c r="K18"/>
  <c r="J18"/>
  <c r="I18"/>
  <c r="H18"/>
  <c r="G18"/>
  <c r="F18"/>
  <c r="N17"/>
  <c r="M17"/>
  <c r="L17"/>
  <c r="K17"/>
  <c r="J17"/>
  <c r="I17"/>
  <c r="H17"/>
  <c r="G17"/>
  <c r="F17"/>
  <c r="N16"/>
  <c r="M16"/>
  <c r="L16"/>
  <c r="K16"/>
  <c r="J16"/>
  <c r="I16"/>
  <c r="H16"/>
  <c r="G16"/>
  <c r="F16"/>
  <c r="N15"/>
  <c r="M15"/>
  <c r="L15"/>
  <c r="K15"/>
  <c r="J15"/>
  <c r="I15"/>
  <c r="H15"/>
  <c r="G15"/>
  <c r="F15"/>
  <c r="N14"/>
  <c r="M14"/>
  <c r="L14"/>
  <c r="K14"/>
  <c r="J14"/>
  <c r="I14"/>
  <c r="H14"/>
  <c r="G14"/>
  <c r="F14"/>
  <c r="N13"/>
  <c r="M13"/>
  <c r="L13"/>
  <c r="K13"/>
  <c r="J13"/>
  <c r="I13"/>
  <c r="H13"/>
  <c r="G13"/>
  <c r="F13"/>
  <c r="N12"/>
  <c r="M12"/>
  <c r="L12"/>
  <c r="K12"/>
  <c r="J12"/>
  <c r="I12"/>
  <c r="H12"/>
  <c r="G12"/>
  <c r="F12"/>
  <c r="N11"/>
  <c r="M11"/>
  <c r="L11"/>
  <c r="K11"/>
  <c r="J11"/>
  <c r="I11"/>
  <c r="H11"/>
  <c r="G11"/>
  <c r="F11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E13"/>
  <c r="D13"/>
  <c r="C13"/>
  <c r="E12"/>
  <c r="D12"/>
  <c r="C12"/>
  <c r="E11"/>
  <c r="D11"/>
  <c r="E38" i="16"/>
  <c r="C3" i="14"/>
  <c r="C2"/>
  <c r="C1"/>
  <c r="V6"/>
  <c r="M6"/>
  <c r="F6"/>
  <c r="J9" i="13"/>
  <c r="J8"/>
  <c r="C9"/>
  <c r="J9" i="12"/>
  <c r="J8"/>
  <c r="C9"/>
  <c r="J9" i="11"/>
  <c r="J8"/>
  <c r="C9"/>
  <c r="J9" i="10"/>
  <c r="J8"/>
  <c r="C9"/>
  <c r="J9" i="9"/>
  <c r="J8"/>
  <c r="C9"/>
  <c r="J9" i="8"/>
  <c r="J8"/>
  <c r="C9"/>
  <c r="J9" i="7"/>
  <c r="J8"/>
  <c r="C9"/>
  <c r="J9" i="6"/>
  <c r="J8"/>
  <c r="C9"/>
  <c r="J9" i="5"/>
  <c r="J8"/>
  <c r="C9"/>
  <c r="J9" i="4"/>
  <c r="J8"/>
  <c r="C9"/>
  <c r="H104" i="18"/>
  <c r="H103"/>
  <c r="H100"/>
  <c r="H99"/>
  <c r="BL12" i="14" l="1"/>
  <c r="BK14"/>
  <c r="BL14"/>
  <c r="BK16"/>
  <c r="BL16"/>
  <c r="BK18"/>
  <c r="BL18"/>
  <c r="BK20"/>
  <c r="BL20"/>
  <c r="BK22"/>
  <c r="BL22"/>
  <c r="BK24"/>
  <c r="BL24"/>
  <c r="BK26"/>
  <c r="BL26"/>
  <c r="BK28"/>
  <c r="BL28"/>
  <c r="BK30"/>
  <c r="BL30"/>
  <c r="BK32"/>
  <c r="BL32"/>
  <c r="BK34"/>
  <c r="BL34"/>
  <c r="BK36"/>
  <c r="BL36"/>
  <c r="BK38"/>
  <c r="BL38"/>
  <c r="BK40"/>
  <c r="BL40"/>
  <c r="BK42"/>
  <c r="BL42"/>
  <c r="BK44"/>
  <c r="BL44"/>
  <c r="BK46"/>
  <c r="BL46"/>
  <c r="BL47"/>
  <c r="BK49"/>
  <c r="BL49"/>
  <c r="BK51"/>
  <c r="BL51"/>
  <c r="BK53"/>
  <c r="BL53"/>
  <c r="BK55"/>
  <c r="BL55"/>
  <c r="K56"/>
  <c r="M56"/>
  <c r="BM13"/>
  <c r="BM15"/>
  <c r="BM17"/>
  <c r="BM19"/>
  <c r="BM21"/>
  <c r="BM23"/>
  <c r="BM25"/>
  <c r="BM27"/>
  <c r="BM29"/>
  <c r="BM31"/>
  <c r="BM33"/>
  <c r="BM35"/>
  <c r="BM37"/>
  <c r="BM39"/>
  <c r="BM41"/>
  <c r="BM43"/>
  <c r="BM45"/>
  <c r="BM47"/>
  <c r="BK47"/>
  <c r="BM49"/>
  <c r="BM51"/>
  <c r="BM53"/>
  <c r="BM55"/>
  <c r="AC56"/>
  <c r="AE56"/>
  <c r="AG56"/>
  <c r="AI56"/>
  <c r="AK56"/>
  <c r="BK12"/>
  <c r="C56"/>
  <c r="BK13"/>
  <c r="BL13"/>
  <c r="BK15"/>
  <c r="BL15"/>
  <c r="BK17"/>
  <c r="BL17"/>
  <c r="BK19"/>
  <c r="BL19"/>
  <c r="BK21"/>
  <c r="BL21"/>
  <c r="BK23"/>
  <c r="BL23"/>
  <c r="BK25"/>
  <c r="BL25"/>
  <c r="BK27"/>
  <c r="BL27"/>
  <c r="BK29"/>
  <c r="BL29"/>
  <c r="BK31"/>
  <c r="BL31"/>
  <c r="BK33"/>
  <c r="BL33"/>
  <c r="BK35"/>
  <c r="BL35"/>
  <c r="BK37"/>
  <c r="BL37"/>
  <c r="BK39"/>
  <c r="BL39"/>
  <c r="BK41"/>
  <c r="BL41"/>
  <c r="BK43"/>
  <c r="BL43"/>
  <c r="BK45"/>
  <c r="BL45"/>
  <c r="BK48"/>
  <c r="BL48"/>
  <c r="BK50"/>
  <c r="BL50"/>
  <c r="BK52"/>
  <c r="BL52"/>
  <c r="BK54"/>
  <c r="BL54"/>
  <c r="BM12"/>
  <c r="BM14"/>
  <c r="BM16"/>
  <c r="BM18"/>
  <c r="BM20"/>
  <c r="BM22"/>
  <c r="BM24"/>
  <c r="BM26"/>
  <c r="BM28"/>
  <c r="BM30"/>
  <c r="BM32"/>
  <c r="BM34"/>
  <c r="BM36"/>
  <c r="BM38"/>
  <c r="BM40"/>
  <c r="BM42"/>
  <c r="BM44"/>
  <c r="BM46"/>
  <c r="BM48"/>
  <c r="BM50"/>
  <c r="BM52"/>
  <c r="BM54"/>
  <c r="Q56"/>
  <c r="S56"/>
  <c r="U56"/>
  <c r="W56"/>
  <c r="Y56"/>
  <c r="I56"/>
  <c r="BK11"/>
  <c r="BK56" s="1"/>
  <c r="G56"/>
  <c r="BM11"/>
  <c r="E56"/>
  <c r="BL11"/>
  <c r="G90" i="18"/>
  <c r="G89"/>
  <c r="G88"/>
  <c r="G87"/>
  <c r="G86"/>
  <c r="G85"/>
  <c r="G84"/>
  <c r="G83"/>
  <c r="G82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J51"/>
  <c r="J50"/>
  <c r="E50"/>
  <c r="J49"/>
  <c r="H44"/>
  <c r="H43"/>
  <c r="H37"/>
  <c r="E34"/>
  <c r="E33"/>
  <c r="E32"/>
  <c r="F29"/>
  <c r="C29"/>
  <c r="F28"/>
  <c r="C28"/>
  <c r="F27"/>
  <c r="C27"/>
  <c r="G23"/>
  <c r="F23"/>
  <c r="D23"/>
  <c r="G22"/>
  <c r="F22"/>
  <c r="D22"/>
  <c r="G21"/>
  <c r="F21"/>
  <c r="D21"/>
  <c r="G19"/>
  <c r="F19"/>
  <c r="D19"/>
  <c r="G18"/>
  <c r="F18"/>
  <c r="D18"/>
  <c r="G17"/>
  <c r="F17"/>
  <c r="D17"/>
  <c r="G16"/>
  <c r="F16"/>
  <c r="D16"/>
  <c r="G15"/>
  <c r="F15"/>
  <c r="D15"/>
  <c r="G14"/>
  <c r="F14"/>
  <c r="D14"/>
  <c r="J13"/>
  <c r="G13"/>
  <c r="F13"/>
  <c r="D13"/>
  <c r="J4"/>
  <c r="J3"/>
  <c r="E3"/>
  <c r="J2"/>
  <c r="G89" i="17"/>
  <c r="G88"/>
  <c r="G87"/>
  <c r="G86"/>
  <c r="G85"/>
  <c r="G84"/>
  <c r="G83"/>
  <c r="G82"/>
  <c r="G81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H37"/>
  <c r="H44"/>
  <c r="H43"/>
  <c r="J51"/>
  <c r="J50"/>
  <c r="J49"/>
  <c r="E50"/>
  <c r="E34"/>
  <c r="E33"/>
  <c r="E32"/>
  <c r="F29"/>
  <c r="C29"/>
  <c r="F28"/>
  <c r="C28"/>
  <c r="F27"/>
  <c r="C27"/>
  <c r="J13"/>
  <c r="G23"/>
  <c r="F23"/>
  <c r="G22"/>
  <c r="F22"/>
  <c r="G21"/>
  <c r="F21"/>
  <c r="G19"/>
  <c r="F19"/>
  <c r="D23"/>
  <c r="D22"/>
  <c r="D19"/>
  <c r="D21"/>
  <c r="G18"/>
  <c r="F18"/>
  <c r="D18"/>
  <c r="E6"/>
  <c r="E5"/>
  <c r="G17"/>
  <c r="F17"/>
  <c r="D17"/>
  <c r="G16"/>
  <c r="F16"/>
  <c r="D16"/>
  <c r="D15"/>
  <c r="G15"/>
  <c r="F15"/>
  <c r="G14"/>
  <c r="F14"/>
  <c r="D14"/>
  <c r="G13"/>
  <c r="F13"/>
  <c r="D13"/>
  <c r="BL56" i="14" l="1"/>
  <c r="BM56"/>
  <c r="H91" i="17"/>
  <c r="H98"/>
  <c r="H97"/>
  <c r="E32" i="16"/>
  <c r="J3" i="17"/>
  <c r="J2"/>
  <c r="E37" i="16"/>
  <c r="E30"/>
  <c r="E29"/>
  <c r="E28"/>
  <c r="E27"/>
  <c r="E26"/>
  <c r="E25"/>
  <c r="E23"/>
  <c r="E22"/>
  <c r="E21"/>
  <c r="E20"/>
  <c r="E18"/>
  <c r="E17"/>
  <c r="E15"/>
  <c r="E14"/>
  <c r="E13"/>
  <c r="E12"/>
  <c r="E11"/>
  <c r="E10"/>
  <c r="E9"/>
  <c r="E8"/>
  <c r="E7"/>
  <c r="E6"/>
  <c r="C3" i="13"/>
  <c r="B3" i="15" s="1"/>
  <c r="C2" i="13"/>
  <c r="B2" i="15" s="1"/>
  <c r="C1" i="13"/>
  <c r="B1" i="15" s="1"/>
  <c r="C3" i="12"/>
  <c r="C2"/>
  <c r="C1"/>
  <c r="C3" i="11"/>
  <c r="C2"/>
  <c r="C1"/>
  <c r="C3" i="10"/>
  <c r="C2"/>
  <c r="C1"/>
  <c r="C3" i="9"/>
  <c r="C2"/>
  <c r="C1"/>
  <c r="C3" i="8"/>
  <c r="C2"/>
  <c r="C1"/>
  <c r="C3" i="7"/>
  <c r="C2"/>
  <c r="C1"/>
  <c r="C3" i="6"/>
  <c r="C2"/>
  <c r="C1"/>
  <c r="C3" i="5"/>
  <c r="C2"/>
  <c r="C1"/>
  <c r="C3" i="4"/>
  <c r="C2"/>
  <c r="C1"/>
  <c r="B58" i="15" l="1"/>
  <c r="B57"/>
  <c r="B56"/>
  <c r="B55"/>
  <c r="B54"/>
  <c r="B53"/>
  <c r="B52"/>
  <c r="B51"/>
  <c r="B50"/>
  <c r="B49"/>
  <c r="B48"/>
  <c r="B47"/>
  <c r="B46"/>
  <c r="B45"/>
  <c r="B44"/>
  <c r="B43"/>
  <c r="B42"/>
  <c r="B41"/>
  <c r="B40"/>
  <c r="B39"/>
  <c r="B38"/>
  <c r="B37"/>
  <c r="B36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2" i="14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15" i="13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14"/>
  <c r="B15" i="12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14"/>
  <c r="B15" i="11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14"/>
  <c r="B15" i="10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14"/>
  <c r="B15" i="9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14"/>
  <c r="B11" i="14"/>
  <c r="B15" i="8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14"/>
  <c r="B15" i="7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14"/>
  <c r="B15" i="6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14"/>
  <c r="B15" i="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14"/>
  <c r="B54" i="4"/>
  <c r="B55"/>
  <c r="B56"/>
  <c r="B57"/>
  <c r="B58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14"/>
  <c r="C17" i="3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16"/>
  <c r="BN53" i="14" l="1"/>
  <c r="BN55"/>
  <c r="BN51" l="1"/>
  <c r="BN52"/>
  <c r="BN54"/>
  <c r="BN13" l="1"/>
  <c r="BN17"/>
  <c r="BN21"/>
  <c r="BN25"/>
  <c r="BN29"/>
  <c r="BN33"/>
  <c r="BN37"/>
  <c r="BN41"/>
  <c r="BN45"/>
  <c r="BN14"/>
  <c r="BN18"/>
  <c r="BN22"/>
  <c r="BN26"/>
  <c r="BN30"/>
  <c r="BN34"/>
  <c r="BN38"/>
  <c r="BN42"/>
  <c r="BN46"/>
  <c r="BN11"/>
  <c r="BN15"/>
  <c r="BN19"/>
  <c r="BN23"/>
  <c r="BN27"/>
  <c r="BN31"/>
  <c r="BN35"/>
  <c r="BN39"/>
  <c r="BN43"/>
  <c r="BN47"/>
  <c r="BN12"/>
  <c r="BN16"/>
  <c r="BN20"/>
  <c r="BN24"/>
  <c r="BN28"/>
  <c r="BN32"/>
  <c r="BN36"/>
  <c r="BN40"/>
  <c r="BN44"/>
  <c r="BN49"/>
  <c r="BN48"/>
  <c r="BN50"/>
  <c r="BN56" l="1"/>
  <c r="BO54"/>
  <c r="BO52"/>
  <c r="BO50"/>
  <c r="BO48"/>
  <c r="BO46"/>
  <c r="BO44"/>
  <c r="BO42"/>
  <c r="BO40"/>
  <c r="BO38"/>
  <c r="BO36"/>
  <c r="BO34"/>
  <c r="BO32"/>
  <c r="BO30"/>
  <c r="BO28"/>
  <c r="BO26"/>
  <c r="BO24"/>
  <c r="BO22"/>
  <c r="BO20"/>
  <c r="BO18"/>
  <c r="BO16"/>
  <c r="BO14"/>
  <c r="BO12"/>
  <c r="BO55"/>
  <c r="BO53"/>
  <c r="BO51"/>
  <c r="BO49"/>
  <c r="BO47"/>
  <c r="BO45"/>
  <c r="BO43"/>
  <c r="BO41"/>
  <c r="BO39"/>
  <c r="BO37"/>
  <c r="BO35"/>
  <c r="BO33"/>
  <c r="BO31"/>
  <c r="BO29"/>
  <c r="BO27"/>
  <c r="BO25"/>
  <c r="BO23"/>
  <c r="BO21"/>
  <c r="BO19"/>
  <c r="BO17"/>
  <c r="BO15"/>
  <c r="BO13"/>
  <c r="BO11"/>
</calcChain>
</file>

<file path=xl/comments1.xml><?xml version="1.0" encoding="utf-8"?>
<comments xmlns="http://schemas.openxmlformats.org/spreadsheetml/2006/main">
  <authors>
    <author>Purnawanto</author>
  </authors>
  <commentList>
    <comment ref="C5" authorId="0">
      <text>
        <r>
          <rPr>
            <b/>
            <sz val="9"/>
            <color indexed="81"/>
            <rFont val="Tahoma"/>
            <family val="2"/>
          </rPr>
          <t>Purnawanto:
Data Nama Sekolah dst hanya ditulis pada cell ini, selanjutnya akan tertulis secara otomatis pada sheet nama siswa.</t>
        </r>
      </text>
    </comment>
  </commentList>
</comments>
</file>

<file path=xl/sharedStrings.xml><?xml version="1.0" encoding="utf-8"?>
<sst xmlns="http://schemas.openxmlformats.org/spreadsheetml/2006/main" count="1040" uniqueCount="338">
  <si>
    <t>DAFTAR   NILAI   SISWA</t>
  </si>
  <si>
    <t xml:space="preserve">No. </t>
  </si>
  <si>
    <t>Nama</t>
  </si>
  <si>
    <t>Nilai Rata-rata</t>
  </si>
  <si>
    <t>Pengetahuan</t>
  </si>
  <si>
    <t>Ketrampilan</t>
  </si>
  <si>
    <t>Mengetahui:</t>
  </si>
  <si>
    <t>Mata Pelajaran :</t>
  </si>
  <si>
    <t>Kelas :</t>
  </si>
  <si>
    <t>Tahun Pelajaran :</t>
  </si>
  <si>
    <t>Semester :</t>
  </si>
  <si>
    <t>Keterangan</t>
  </si>
  <si>
    <t>SMP Negeri 1 Tebing Tinggi</t>
  </si>
  <si>
    <t>Sikap Sosial &amp; Spiritual</t>
  </si>
  <si>
    <t>0-100</t>
  </si>
  <si>
    <t>0-4</t>
  </si>
  <si>
    <t>Huruf</t>
  </si>
  <si>
    <t>Deskripsi</t>
  </si>
  <si>
    <t>Angka</t>
  </si>
  <si>
    <t>Nama Sekolah</t>
  </si>
  <si>
    <t>Alamat</t>
  </si>
  <si>
    <t>Nomor Induk/NISN</t>
  </si>
  <si>
    <t>Kelas</t>
  </si>
  <si>
    <t>Semester</t>
  </si>
  <si>
    <t>Tahun Pelajaran</t>
  </si>
  <si>
    <t>Pendidikan Agama dan Budi pekerti</t>
  </si>
  <si>
    <t>Pendidikan Pancasila dan Kewarganegaraan</t>
  </si>
  <si>
    <t>Bahasa Indonesia</t>
  </si>
  <si>
    <t>Matematika</t>
  </si>
  <si>
    <t>IPA</t>
  </si>
  <si>
    <t>Nama Wali Kelas</t>
  </si>
  <si>
    <t>Prakarya</t>
  </si>
  <si>
    <t>Pendidikan Jasmani, Olahraga dan Kesehatan</t>
  </si>
  <si>
    <t>Bahasa Inggris</t>
  </si>
  <si>
    <t>IPS</t>
  </si>
  <si>
    <t>Pendidikan Agama dan Budi Pekerti</t>
  </si>
  <si>
    <t>Ilmu Pengetahuan Alam</t>
  </si>
  <si>
    <t>Ilmu Pengetahuan Sosial</t>
  </si>
  <si>
    <t>Kelompok  A</t>
  </si>
  <si>
    <t>Kelompok  B</t>
  </si>
  <si>
    <t>Seni Budaya</t>
  </si>
  <si>
    <t>Pendidikan Jasmani, Olah Raga dan Kesehatan</t>
  </si>
  <si>
    <t>Mata Pelajaran</t>
  </si>
  <si>
    <t>Dalam Mapel</t>
  </si>
  <si>
    <t>Antar Mapel</t>
  </si>
  <si>
    <t>Sikap Spiritual dan Sosial</t>
  </si>
  <si>
    <t>(KI 3)</t>
  </si>
  <si>
    <t>(KI 4)</t>
  </si>
  <si>
    <t xml:space="preserve">Nama </t>
  </si>
  <si>
    <t>Nomor Induk Siswa/NISN</t>
  </si>
  <si>
    <t>:</t>
  </si>
  <si>
    <t>CAPAIAN</t>
  </si>
  <si>
    <t>Kegiatan Ekstrakurikuler</t>
  </si>
  <si>
    <t>Ketidakhadiran</t>
  </si>
  <si>
    <t>Sakit</t>
  </si>
  <si>
    <t>Izin</t>
  </si>
  <si>
    <t>Tanpa Keterangan</t>
  </si>
  <si>
    <t>Tanggal Raport</t>
  </si>
  <si>
    <t>Tebing Tinggi, 21 Desember 2013</t>
  </si>
  <si>
    <t>Wali Kelas</t>
  </si>
  <si>
    <t>NIP</t>
  </si>
  <si>
    <t>Orangtua / Wali</t>
  </si>
  <si>
    <t>DESKRIPSI</t>
  </si>
  <si>
    <t>Kompetensi</t>
  </si>
  <si>
    <t>Catatan</t>
  </si>
  <si>
    <t>Kelompok B</t>
  </si>
  <si>
    <t>No.</t>
  </si>
  <si>
    <t>Pd. Agama</t>
  </si>
  <si>
    <t>B. Indo</t>
  </si>
  <si>
    <t>Mat</t>
  </si>
  <si>
    <t>Prakrya</t>
  </si>
  <si>
    <t>Jumlah</t>
  </si>
  <si>
    <t>Nilai Rata-rata =</t>
  </si>
  <si>
    <t>Sikap</t>
  </si>
  <si>
    <t>Bahasa  Inggris</t>
  </si>
  <si>
    <t>Penjas-Orkes</t>
  </si>
  <si>
    <t>sakit</t>
  </si>
  <si>
    <t>izin</t>
  </si>
  <si>
    <t>tanpa ket</t>
  </si>
  <si>
    <t>Ekstra 1</t>
  </si>
  <si>
    <t>Ekstra 2</t>
  </si>
  <si>
    <t>Ekstra Kurikuler</t>
  </si>
  <si>
    <t>Ekstra 3</t>
  </si>
  <si>
    <t>(KI 1 dan KI 2)</t>
  </si>
  <si>
    <t>CONTOH DISKRIPSI EKSTRAKURIKULER:</t>
  </si>
  <si>
    <t>Praja Muda Karana (Pramuka)</t>
  </si>
  <si>
    <t>Palang Merah Remaja (PMR)</t>
  </si>
  <si>
    <t>Sangat memuaskan. Mengikuti lomba-lomba PMR, aktif dalam kegiatan bulan dana PMI dan membantu korban banjir di daerah Pondok Karya</t>
  </si>
  <si>
    <t>Memuaskan. Aktif dalam perkemahan dan latihan mingguan.</t>
  </si>
  <si>
    <t>DAFTAR  KUMPULAN  NILAI</t>
  </si>
  <si>
    <t>Kelas  :</t>
  </si>
  <si>
    <t>Semester  :</t>
  </si>
  <si>
    <t>Tahun Pelajaran  :</t>
  </si>
  <si>
    <t>ADHE JUNAEDY</t>
  </si>
  <si>
    <t>ANDRE WINDO SINAGA</t>
  </si>
  <si>
    <t>ANDRIAN DWI PUTRA</t>
  </si>
  <si>
    <t>BAGAS RESTU ANDINA</t>
  </si>
  <si>
    <t>BAMBANG EDI NURCHOLIC</t>
  </si>
  <si>
    <t>CHEIRANNY SINAGA</t>
  </si>
  <si>
    <t>CIKA VIRANTY</t>
  </si>
  <si>
    <t>DITAMI ASWANDA SARAGIH</t>
  </si>
  <si>
    <t>DZIHAN CHAIRANI</t>
  </si>
  <si>
    <t>ERVINA GAMARIA HUTAGALUNG</t>
  </si>
  <si>
    <t>EURICA IMANNUELA ELFRI Br. P</t>
  </si>
  <si>
    <t>FRIZHA ANANTA</t>
  </si>
  <si>
    <t>HOTMAN MANULLANG</t>
  </si>
  <si>
    <t>IMAM AKBARI</t>
  </si>
  <si>
    <t>INDAH PUSPITA SARI</t>
  </si>
  <si>
    <t>JHONA TEZIARDO DAMANIK</t>
  </si>
  <si>
    <t>JIMMI ANDRIO</t>
  </si>
  <si>
    <t>JOY HOSANNA</t>
  </si>
  <si>
    <t>LIDYA SEPTIANI SIMATUPANG</t>
  </si>
  <si>
    <t>LORENZ OCTAVIA SIMAMORA</t>
  </si>
  <si>
    <t>MACHRIZA ADDARUNNAFIS PAYFI</t>
  </si>
  <si>
    <t>MAHARANI PUTRI</t>
  </si>
  <si>
    <t>MARCELLINO SIANTURI</t>
  </si>
  <si>
    <t>MUTIARA ABDILLA SIREGAR</t>
  </si>
  <si>
    <t>NIA MARSELA Br. SEMBIRING</t>
  </si>
  <si>
    <t>NOVITASARI HANDAYANI</t>
  </si>
  <si>
    <t>PIERRE SAHADUTA SIMBOLON</t>
  </si>
  <si>
    <t>RAISSA LORETTA PURBA</t>
  </si>
  <si>
    <t>RIDHO CHRISTOVER ZALUCHU</t>
  </si>
  <si>
    <t>SAMUEL ANDREY PALEN MNRG</t>
  </si>
  <si>
    <t>SHELDON JHOAN SHABON SITOMPUL</t>
  </si>
  <si>
    <t>SULTAN FARID FAUZI HASIBUAN</t>
  </si>
  <si>
    <t>SYEMA ELSA PUTRI SIRINGO2</t>
  </si>
  <si>
    <t>TERESIA OKARINA BUTAR2</t>
  </si>
  <si>
    <t>WINDY ANDRIANTI</t>
  </si>
  <si>
    <t>YOHANA MARGARETA SILALAHI</t>
  </si>
  <si>
    <t>YONATHAN ELEAZER PANJAITAN</t>
  </si>
  <si>
    <t>Jumlah Total</t>
  </si>
  <si>
    <t>Rank</t>
  </si>
  <si>
    <t>KETERANGAN TENTANG DIRI PESERTA DIDIK</t>
  </si>
  <si>
    <t>Nama Peserta Didik (Lengkap)</t>
  </si>
  <si>
    <t>Nomor Induk</t>
  </si>
  <si>
    <t>Tempat Tanggal Lahir</t>
  </si>
  <si>
    <t>Jenis Kelamin</t>
  </si>
  <si>
    <t>Agama</t>
  </si>
  <si>
    <t>Status dalam Keluarga</t>
  </si>
  <si>
    <t>Anak ke</t>
  </si>
  <si>
    <t>Alamat Peserta Didik</t>
  </si>
  <si>
    <t>Nomor Telepon Rumah</t>
  </si>
  <si>
    <t>Sekolah Asal</t>
  </si>
  <si>
    <t>Diterima di sekolah ini</t>
  </si>
  <si>
    <t>Di kelas</t>
  </si>
  <si>
    <t>Pada tanggal</t>
  </si>
  <si>
    <t>Nama Orang Tua</t>
  </si>
  <si>
    <t>a.  Ayah</t>
  </si>
  <si>
    <t>b.  Ibu</t>
  </si>
  <si>
    <t>Alamat Orang Tua</t>
  </si>
  <si>
    <t>Pekerjaan Orang Tua</t>
  </si>
  <si>
    <t>Nama Wali Peserta Didik</t>
  </si>
  <si>
    <t>Alamat Wali Peserta Didik</t>
  </si>
  <si>
    <t>Pekerjaan Wali Peserta Didik</t>
  </si>
  <si>
    <t>Kepala Sekolah</t>
  </si>
  <si>
    <t>Nama orang tua</t>
  </si>
  <si>
    <t>Pekerjaan orang tua</t>
  </si>
  <si>
    <t>Status dalam keluarga</t>
  </si>
  <si>
    <t>Nomor telepon Rumah</t>
  </si>
  <si>
    <t>Pada Tanggal</t>
  </si>
  <si>
    <t>Ayah</t>
  </si>
  <si>
    <t>ibu</t>
  </si>
  <si>
    <t>Nomor telepon rumah</t>
  </si>
  <si>
    <t>Ibu</t>
  </si>
  <si>
    <t>Nomor Telpon Rumah</t>
  </si>
  <si>
    <t>ZAHARA 1</t>
  </si>
  <si>
    <t>ZAHARA 2</t>
  </si>
  <si>
    <t>ZAHARA 3</t>
  </si>
  <si>
    <t>ZAHARA 4</t>
  </si>
  <si>
    <t>ZAHARA 5</t>
  </si>
  <si>
    <t>ZAHARA 6</t>
  </si>
  <si>
    <t>ZAHARA 7</t>
  </si>
  <si>
    <t>ZAHARA 8</t>
  </si>
  <si>
    <t>K1</t>
  </si>
  <si>
    <t>Bhs Indonesia</t>
  </si>
  <si>
    <t>Bhs Inggris</t>
  </si>
  <si>
    <t>Penjaskes</t>
  </si>
  <si>
    <t>P. Agama</t>
  </si>
  <si>
    <t>I  P  A</t>
  </si>
  <si>
    <t>I  P  S</t>
  </si>
  <si>
    <t>Purnawanto, S.Pd, M.Si</t>
  </si>
  <si>
    <t>19680228 199303 1 004</t>
  </si>
  <si>
    <t>7 - 1</t>
  </si>
  <si>
    <t xml:space="preserve">Created by Purnawanto, S.Pd,M.Si. </t>
  </si>
  <si>
    <t>Genap</t>
  </si>
  <si>
    <t>Nama Instansi</t>
  </si>
  <si>
    <t>Kabupaten/kota</t>
  </si>
  <si>
    <t>Nama Kepala Sekolah</t>
  </si>
  <si>
    <t>NIP Kepala Sekolah</t>
  </si>
  <si>
    <t>Kota Tebing Tinggi</t>
  </si>
  <si>
    <t>Palang Merah Ramaja (PMR)</t>
  </si>
  <si>
    <t>DATA RAPORT</t>
  </si>
  <si>
    <t>Memuaskan. Aktif dalam Perkemahan Wirakarya dan Raimuna Cabang Jakarta Selatan]</t>
  </si>
  <si>
    <t xml:space="preserve">Bola Kaki. </t>
  </si>
  <si>
    <t>Input Nilai Mapel</t>
  </si>
  <si>
    <t>DESKRIPSI ANTAR MATA PELAJARAN</t>
  </si>
  <si>
    <t xml:space="preserve">Di kelas </t>
  </si>
  <si>
    <t>Medan, 8 Maret 1997</t>
  </si>
  <si>
    <t>Islam</t>
  </si>
  <si>
    <t>Anak kandung</t>
  </si>
  <si>
    <t>Jl Sutomo No. 15 Tebing Tingggi</t>
  </si>
  <si>
    <t>+6262121356</t>
  </si>
  <si>
    <t>SD N 123456</t>
  </si>
  <si>
    <t>15 Juli 2013</t>
  </si>
  <si>
    <t>Bapak ku</t>
  </si>
  <si>
    <t>Ummiku</t>
  </si>
  <si>
    <t>Jl Sutomo No. 15 Medan</t>
  </si>
  <si>
    <t>062121356</t>
  </si>
  <si>
    <t>PNS</t>
  </si>
  <si>
    <t>Wiraswasta</t>
  </si>
  <si>
    <t>Pamanku</t>
  </si>
  <si>
    <t>Jl Subroto No, 15 Medan</t>
  </si>
  <si>
    <t>062123546</t>
  </si>
  <si>
    <t>ABRI</t>
  </si>
  <si>
    <t>Alamat Sekolah</t>
  </si>
  <si>
    <t>.</t>
  </si>
  <si>
    <t>Tanggal Raport Hal Depan</t>
  </si>
  <si>
    <t>Tebing Tinggi, 16 Juli 2013</t>
  </si>
  <si>
    <t>Laki-laki</t>
  </si>
  <si>
    <t>Adhe Junaidi menunjukkan sikap konsisten dan sungguh-sungguh dalam menerapkan sikap spiritual, jujur, dan kerjasama, terutama dalam mapel Pendidikan Agama dan Budi pekerti, Bahasa Indonesia dan bahasa Inggris</t>
  </si>
  <si>
    <t>Keputusan :</t>
  </si>
  <si>
    <t>Berdasarkan hasil yang dicapai pada</t>
  </si>
  <si>
    <t>Semester 1 dan 2, peserta didik ditetapkan</t>
  </si>
  <si>
    <t xml:space="preserve">   Naik ke kelas   ...... (                    )</t>
  </si>
  <si>
    <t xml:space="preserve">   Tinggal di kelas ..... (                   )</t>
  </si>
  <si>
    <t>19620616 198502 1 001</t>
  </si>
  <si>
    <t>Memuaskan. Aktif dalam Perkemahan Wirakarya dan Raimuna Cabang Jakarta Selatan.</t>
  </si>
  <si>
    <t>Memuaskan. Aktif dalam latihan, pertandingan LPI Cup</t>
  </si>
  <si>
    <t>Deskripsi Sikap Spiritual dan Sosial Antar Mata Pelajaran
(Ketikkan deskripsi antar mata pelajaran pada kolom di bawah ini)</t>
  </si>
  <si>
    <t>PETUNJUK:
raport dicetak pada kertas A4, margin kiri 1,6; kanan 0, atas 0, bawah 0, header 0, footer 0, Adjust to 90% dan print quality low.</t>
  </si>
  <si>
    <t>PETUNJUK:
raport dicetak pada kertas A4, margin kiri 1,3; kanan 0, atas 0, bawah 0, header 0, footer 0, Adjust to 90% dan print quality low.</t>
  </si>
  <si>
    <t>P P K n</t>
  </si>
  <si>
    <t>PPKn</t>
  </si>
  <si>
    <t>LAPORAN</t>
  </si>
  <si>
    <t>HASIL PENCAPAIAN KOMPETENSI PESERTA DIDIK</t>
  </si>
  <si>
    <t>SEKOLAH MENENGAH PERTAMA</t>
  </si>
  <si>
    <t>(SMP)</t>
  </si>
  <si>
    <t>KEMENTERIAN PENDIDIKAN DAN KEBUDAYAAN</t>
  </si>
  <si>
    <t>REPUBLIK INDONESIA</t>
  </si>
  <si>
    <t>NIS/NSS/NDS</t>
  </si>
  <si>
    <t>Kelurahan/Desa</t>
  </si>
  <si>
    <t>Kecamatan</t>
  </si>
  <si>
    <t>Kota/Kabupaten</t>
  </si>
  <si>
    <t>Provinsi</t>
  </si>
  <si>
    <t>Website</t>
  </si>
  <si>
    <t>E-mail</t>
  </si>
  <si>
    <t>Nama Peserta Didik:</t>
  </si>
  <si>
    <t>No. Induk/NISN:</t>
  </si>
  <si>
    <t xml:space="preserve"> </t>
  </si>
  <si>
    <t/>
  </si>
  <si>
    <t>PETUNJUK PENGGUNAAN</t>
  </si>
  <si>
    <t>Apabila peserta didik pindah sekolah, buku Laporan Pencapaian kompetensi tersebut dibawa oleh peserta didik untuk dipergunakan sebagai bukti pencapaian kompetensi peserta didik yang bersangkutan.</t>
  </si>
  <si>
    <t>1.</t>
  </si>
  <si>
    <t>2.</t>
  </si>
  <si>
    <t>3.</t>
  </si>
  <si>
    <t>4.</t>
  </si>
  <si>
    <t>Apabila buku laporan tersebut hilang, maka dokumen ini dapat diganti dengan buku Laporan Pencapaian Kompetensi Pengganti.</t>
  </si>
  <si>
    <t>Buku Laporan Pencapaian Kompetensi Pengganti diisi dengan nilai-nilai yang dikutip dari Buku Induk Sekolah asal tempat peserta didik bersekolah dan disahkan oleh Kepala Sekolah yang bersangkutan.</t>
  </si>
  <si>
    <t>5.</t>
  </si>
  <si>
    <t>6.</t>
  </si>
  <si>
    <t>7.</t>
  </si>
  <si>
    <t>Buku Laporan Pencapaian Kompetensi peserta didik ini harus dilengkapi dengan pas foto ukuran 3 cm x 4 cm.</t>
  </si>
  <si>
    <t>Pengisian Buku Laporan Pencapaian Kompetensi Peserta Didik dilakukan oleh wali kelas.</t>
  </si>
  <si>
    <t>Nilai dalam Buku Laporan Pencapaian Kompetensi peserta didik sbb:</t>
  </si>
  <si>
    <t>NILAI KOMPETENSI</t>
  </si>
  <si>
    <t>PENGETAHUAN
 (KI3)</t>
  </si>
  <si>
    <t>KETERAMPILAN 
(KI4)</t>
  </si>
  <si>
    <t>PREDIKAT</t>
  </si>
  <si>
    <t>SIKAP (KI1 dan KI2)</t>
  </si>
  <si>
    <t>A</t>
  </si>
  <si>
    <t>A-</t>
  </si>
  <si>
    <t>B+</t>
  </si>
  <si>
    <t>B-</t>
  </si>
  <si>
    <t>C+</t>
  </si>
  <si>
    <t>C-</t>
  </si>
  <si>
    <t>D+</t>
  </si>
  <si>
    <r>
      <t xml:space="preserve">3,66 &lt; Nilai </t>
    </r>
    <r>
      <rPr>
        <sz val="12"/>
        <color theme="1"/>
        <rFont val="Symbol"/>
        <family val="1"/>
        <charset val="2"/>
      </rPr>
      <t>£</t>
    </r>
    <r>
      <rPr>
        <sz val="12"/>
        <color theme="1"/>
        <rFont val="Book Antiqua"/>
        <family val="1"/>
      </rPr>
      <t xml:space="preserve"> 4,00</t>
    </r>
  </si>
  <si>
    <t>Sangat Baik (SB)</t>
  </si>
  <si>
    <t>Baik (B)</t>
  </si>
  <si>
    <t>Cukup (C)</t>
  </si>
  <si>
    <t>Kurang (K)</t>
  </si>
  <si>
    <r>
      <t xml:space="preserve">0,00 &lt; Nilai </t>
    </r>
    <r>
      <rPr>
        <sz val="12"/>
        <color theme="1"/>
        <rFont val="Symbol"/>
        <family val="1"/>
        <charset val="2"/>
      </rPr>
      <t>£</t>
    </r>
    <r>
      <rPr>
        <sz val="12"/>
        <color theme="1"/>
        <rFont val="Book Antiqua"/>
        <family val="1"/>
      </rPr>
      <t xml:space="preserve"> 1,00</t>
    </r>
  </si>
  <si>
    <r>
      <t xml:space="preserve">1,00 &lt; Nilai </t>
    </r>
    <r>
      <rPr>
        <sz val="12"/>
        <color theme="1"/>
        <rFont val="Symbol"/>
        <family val="1"/>
        <charset val="2"/>
      </rPr>
      <t>£</t>
    </r>
    <r>
      <rPr>
        <sz val="12"/>
        <color theme="1"/>
        <rFont val="Book Antiqua"/>
        <family val="1"/>
      </rPr>
      <t xml:space="preserve"> 1,33</t>
    </r>
  </si>
  <si>
    <r>
      <t xml:space="preserve">1,33 &lt; Nilai </t>
    </r>
    <r>
      <rPr>
        <sz val="12"/>
        <color theme="1"/>
        <rFont val="Symbol"/>
        <family val="1"/>
        <charset val="2"/>
      </rPr>
      <t>£</t>
    </r>
    <r>
      <rPr>
        <sz val="12"/>
        <color theme="1"/>
        <rFont val="Book Antiqua"/>
        <family val="1"/>
      </rPr>
      <t xml:space="preserve"> 1,66</t>
    </r>
  </si>
  <si>
    <r>
      <t xml:space="preserve">1,66 &lt; Nilai </t>
    </r>
    <r>
      <rPr>
        <sz val="12"/>
        <color theme="1"/>
        <rFont val="Symbol"/>
        <family val="1"/>
        <charset val="2"/>
      </rPr>
      <t>£</t>
    </r>
    <r>
      <rPr>
        <sz val="12"/>
        <color theme="1"/>
        <rFont val="Book Antiqua"/>
        <family val="1"/>
      </rPr>
      <t xml:space="preserve"> 2,00</t>
    </r>
  </si>
  <si>
    <r>
      <t xml:space="preserve">2,00 &lt; Nilai </t>
    </r>
    <r>
      <rPr>
        <sz val="12"/>
        <color theme="1"/>
        <rFont val="Symbol"/>
        <family val="1"/>
        <charset val="2"/>
      </rPr>
      <t>£</t>
    </r>
    <r>
      <rPr>
        <sz val="12"/>
        <color theme="1"/>
        <rFont val="Book Antiqua"/>
        <family val="1"/>
      </rPr>
      <t xml:space="preserve"> 2,33</t>
    </r>
  </si>
  <si>
    <r>
      <t xml:space="preserve">2,33 &lt; Nilai </t>
    </r>
    <r>
      <rPr>
        <sz val="12"/>
        <color theme="1"/>
        <rFont val="Symbol"/>
        <family val="1"/>
        <charset val="2"/>
      </rPr>
      <t>£</t>
    </r>
    <r>
      <rPr>
        <sz val="12"/>
        <color theme="1"/>
        <rFont val="Book Antiqua"/>
        <family val="1"/>
      </rPr>
      <t xml:space="preserve"> 2,66</t>
    </r>
  </si>
  <si>
    <r>
      <t xml:space="preserve">2,66 &lt; Nilai </t>
    </r>
    <r>
      <rPr>
        <sz val="12"/>
        <color theme="1"/>
        <rFont val="Symbol"/>
        <family val="1"/>
        <charset val="2"/>
      </rPr>
      <t>£</t>
    </r>
    <r>
      <rPr>
        <sz val="12"/>
        <color theme="1"/>
        <rFont val="Book Antiqua"/>
        <family val="1"/>
      </rPr>
      <t xml:space="preserve"> 3,00</t>
    </r>
  </si>
  <si>
    <r>
      <t xml:space="preserve">3,00 &lt; Nilai </t>
    </r>
    <r>
      <rPr>
        <sz val="12"/>
        <color theme="1"/>
        <rFont val="Symbol"/>
        <family val="1"/>
        <charset val="2"/>
      </rPr>
      <t>£</t>
    </r>
    <r>
      <rPr>
        <sz val="12"/>
        <color theme="1"/>
        <rFont val="Book Antiqua"/>
        <family val="1"/>
      </rPr>
      <t xml:space="preserve"> 3,33</t>
    </r>
  </si>
  <si>
    <r>
      <t xml:space="preserve">3,33 &lt; Nilai </t>
    </r>
    <r>
      <rPr>
        <sz val="12"/>
        <color theme="1"/>
        <rFont val="Symbol"/>
        <family val="1"/>
        <charset val="2"/>
      </rPr>
      <t>£</t>
    </r>
    <r>
      <rPr>
        <sz val="12"/>
        <color theme="1"/>
        <rFont val="Book Antiqua"/>
        <family val="1"/>
      </rPr>
      <t xml:space="preserve"> 3,66</t>
    </r>
  </si>
  <si>
    <t>Kode Pos:                                  Telp:</t>
  </si>
  <si>
    <t>Rambung</t>
  </si>
  <si>
    <t>Tebing Tinggi Kota</t>
  </si>
  <si>
    <t>Sumatera Utara</t>
  </si>
  <si>
    <t>http//:www.smpnegeri1tebingtinggi.sch.id</t>
  </si>
  <si>
    <t xml:space="preserve">smpnegeri1tebingtinggi@gmail.com </t>
  </si>
  <si>
    <t>PETUNJUK:
Raport dicetak pada kertas A4, margin kiri 1,3; kanan 0, atas 0, bawah 0, header 0, footer 0, Adjust to 90% dan print quality low.</t>
  </si>
  <si>
    <t>Jl Sutomo No. 15  Tebing Tinggi</t>
  </si>
  <si>
    <t>PETUNJUK:
Raport dicetak pada kertas A4, margin kiri 1,3; kanan 0, atas 0, bawah 0, header 0, footer 0, Adjust to 100% dan print quality low.</t>
  </si>
  <si>
    <t>KETERANGAN PINDAH SEKOLAH</t>
  </si>
  <si>
    <t>Nama Peserta Didik</t>
  </si>
  <si>
    <t>Kelas yang Ditinggalkan</t>
  </si>
  <si>
    <t>Alasan Mutasi Keluar</t>
  </si>
  <si>
    <t>Tanda Tangan Kepala Sekolah, Stempel Sekolah,
dan Tanda Tangan Orang Tua/Wali</t>
  </si>
  <si>
    <t>MUTASI KELUAR</t>
  </si>
  <si>
    <t>Orangtua/Wali</t>
  </si>
  <si>
    <t>NIP.</t>
  </si>
  <si>
    <t>MUTASI MASUK</t>
  </si>
  <si>
    <t>Masuk di Sekolah ini:</t>
  </si>
  <si>
    <t>a. Tanggal</t>
  </si>
  <si>
    <t>b. Di Kelas</t>
  </si>
  <si>
    <t>T. Tinggi, 20 Maret 2014</t>
  </si>
  <si>
    <t>CATATAN PRESTASI YANG PERNAH DICAPAI</t>
  </si>
  <si>
    <t>Prestasi yang
Pernah Dicapai</t>
  </si>
  <si>
    <t>Kurikuler</t>
  </si>
  <si>
    <t>Ekstrakurikuler</t>
  </si>
  <si>
    <t>Prestasi Lainnya</t>
  </si>
  <si>
    <t>2014/2015</t>
  </si>
  <si>
    <t>Batas Hal 2</t>
  </si>
  <si>
    <t>batas halaman</t>
  </si>
  <si>
    <t>Batas halaman 2</t>
  </si>
  <si>
    <t>Batas halaman 3</t>
  </si>
  <si>
    <t>Batas halaman</t>
  </si>
  <si>
    <t xml:space="preserve">        Nama Peserta Didik :</t>
  </si>
  <si>
    <t>Batas Halaman 2</t>
  </si>
  <si>
    <t>Batas Halaman 3</t>
  </si>
  <si>
    <t>Batas Halaman</t>
  </si>
  <si>
    <t xml:space="preserve">          Nama Peserta Didik :</t>
  </si>
  <si>
    <t>DONASI</t>
  </si>
  <si>
    <t>Dinas Pendidikan Kota Medan</t>
  </si>
  <si>
    <t>Kota Medan</t>
  </si>
  <si>
    <t>Bambang Sadewo, M.Pd</t>
  </si>
  <si>
    <t>Revisi Mei 2014</t>
  </si>
  <si>
    <t>Batas Hal 3</t>
  </si>
  <si>
    <t>Aplikasi Raport merupakan pasangan dari Aplikasi Daftar Nilai Kurikulum 2013</t>
  </si>
  <si>
    <t>Jl Sutomo No. 15 Tebing Tinggi</t>
  </si>
  <si>
    <t>Jika Aplikasi ini bermanfaat bagi guru dan sekolah, Donasi dapat diberikan bagi Pengembangan Aplikasi Dunia Pendidikan pada   No. Rek. 0283-01-004084-53-3            
BRI Cabang Tebing Tinggi</t>
  </si>
  <si>
    <t>Buku Laporan Pencapaian Kompetensi ini dipergunakan selama peserta didik mengikuti pelajaran di Sekolah Menengah Pertama (SMP).</t>
  </si>
</sst>
</file>

<file path=xl/styles.xml><?xml version="1.0" encoding="utf-8"?>
<styleSheet xmlns="http://schemas.openxmlformats.org/spreadsheetml/2006/main">
  <numFmts count="1">
    <numFmt numFmtId="164" formatCode="0.0"/>
  </numFmts>
  <fonts count="55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Arial Narrow"/>
      <family val="2"/>
    </font>
    <font>
      <b/>
      <sz val="12"/>
      <color rgb="FF000000"/>
      <name val="Times New Roman"/>
      <family val="1"/>
    </font>
    <font>
      <b/>
      <sz val="20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9"/>
      <color theme="1"/>
      <name val="Arial Narrow"/>
      <family val="2"/>
    </font>
    <font>
      <b/>
      <sz val="6"/>
      <color theme="1"/>
      <name val="Arial Narrow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11"/>
      <name val="Arial"/>
      <family val="2"/>
    </font>
    <font>
      <sz val="7"/>
      <color theme="1"/>
      <name val="Arial"/>
      <family val="2"/>
    </font>
    <font>
      <sz val="12"/>
      <color theme="1"/>
      <name val="Calibri"/>
      <family val="2"/>
      <scheme val="minor"/>
    </font>
    <font>
      <b/>
      <sz val="7"/>
      <color theme="1"/>
      <name val="Arial Narrow"/>
      <family val="2"/>
    </font>
    <font>
      <b/>
      <sz val="16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i/>
      <sz val="12"/>
      <color theme="1"/>
      <name val="Calibri"/>
      <family val="2"/>
      <scheme val="minor"/>
    </font>
    <font>
      <b/>
      <i/>
      <sz val="14"/>
      <color theme="0"/>
      <name val="Arial Narrow"/>
      <family val="2"/>
    </font>
    <font>
      <b/>
      <i/>
      <sz val="14"/>
      <color rgb="FFFFFF00"/>
      <name val="Calibri"/>
      <family val="2"/>
      <scheme val="minor"/>
    </font>
    <font>
      <sz val="11"/>
      <color rgb="FFFFFF00"/>
      <name val="Calibri"/>
      <family val="2"/>
      <charset val="1"/>
      <scheme val="minor"/>
    </font>
    <font>
      <b/>
      <sz val="14"/>
      <color theme="1"/>
      <name val="Arial Narrow"/>
      <family val="2"/>
    </font>
    <font>
      <sz val="14"/>
      <color theme="1"/>
      <name val="Arial Narrow"/>
      <family val="2"/>
    </font>
    <font>
      <b/>
      <sz val="11"/>
      <color rgb="FF000000"/>
      <name val="Arial Narrow"/>
      <family val="2"/>
    </font>
    <font>
      <b/>
      <sz val="14"/>
      <color rgb="FFFFFF00"/>
      <name val="Arial Narrow"/>
      <family val="2"/>
    </font>
    <font>
      <b/>
      <sz val="28"/>
      <color rgb="FFFFFF00"/>
      <name val="Arial Narrow"/>
      <family val="2"/>
    </font>
    <font>
      <b/>
      <sz val="16"/>
      <color rgb="FFFFFF00"/>
      <name val="Arial Narrow"/>
      <family val="2"/>
    </font>
    <font>
      <b/>
      <sz val="9"/>
      <color theme="1"/>
      <name val="Arial Narrow"/>
      <family val="2"/>
    </font>
    <font>
      <b/>
      <sz val="16"/>
      <color theme="1"/>
      <name val="Arial Narrow"/>
      <family val="2"/>
    </font>
    <font>
      <sz val="11"/>
      <color rgb="FFFFC000"/>
      <name val="Arial Narrow"/>
      <family val="2"/>
    </font>
    <font>
      <b/>
      <sz val="11"/>
      <color rgb="FFFFC000"/>
      <name val="Arial Narrow"/>
      <family val="2"/>
    </font>
    <font>
      <b/>
      <sz val="26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Book Antiqua"/>
      <family val="1"/>
    </font>
    <font>
      <b/>
      <sz val="12"/>
      <color theme="1"/>
      <name val="Book Antiqua"/>
      <family val="1"/>
    </font>
    <font>
      <sz val="11"/>
      <color theme="1"/>
      <name val="Book Antiqua"/>
      <family val="1"/>
    </font>
    <font>
      <sz val="14"/>
      <color theme="1"/>
      <name val="Book Antiqua"/>
      <family val="1"/>
    </font>
    <font>
      <b/>
      <sz val="13"/>
      <color theme="1"/>
      <name val="Book Antiqua"/>
      <family val="1"/>
    </font>
    <font>
      <sz val="12"/>
      <color theme="1"/>
      <name val="Symbol"/>
      <family val="1"/>
      <charset val="2"/>
    </font>
    <font>
      <u/>
      <sz val="11"/>
      <color theme="10"/>
      <name val="Calibri"/>
      <family val="2"/>
      <charset val="1"/>
    </font>
    <font>
      <b/>
      <u/>
      <sz val="11"/>
      <color theme="10"/>
      <name val="Calibri"/>
      <family val="2"/>
      <charset val="1"/>
    </font>
    <font>
      <b/>
      <sz val="14"/>
      <color theme="1"/>
      <name val="Book Antiqua"/>
      <family val="1"/>
    </font>
    <font>
      <sz val="13"/>
      <color theme="1"/>
      <name val="Book Antiqua"/>
      <family val="1"/>
    </font>
    <font>
      <b/>
      <i/>
      <sz val="12"/>
      <color theme="0"/>
      <name val="Arial Narrow"/>
      <family val="2"/>
    </font>
    <font>
      <b/>
      <sz val="8"/>
      <color rgb="FFFFFF00"/>
      <name val="Arial Narrow"/>
      <family val="2"/>
    </font>
    <font>
      <b/>
      <sz val="11"/>
      <color rgb="FFFFFF00"/>
      <name val="Arial Narrow"/>
      <family val="2"/>
    </font>
    <font>
      <b/>
      <sz val="11"/>
      <color theme="1"/>
      <name val="Book Antiqua"/>
      <family val="1"/>
    </font>
    <font>
      <b/>
      <sz val="13"/>
      <color theme="1"/>
      <name val="Arial Narrow"/>
      <family val="2"/>
    </font>
  </fonts>
  <fills count="2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0000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3333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00FFFF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dashDotDot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ashDotDot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rgb="FFFFFF00"/>
      </left>
      <right style="thin">
        <color rgb="FFFFFF00"/>
      </right>
      <top style="thin">
        <color rgb="FFFFFF00"/>
      </top>
      <bottom style="thin">
        <color rgb="FFFFFF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rgb="FFFFFF00"/>
      </left>
      <right/>
      <top style="thin">
        <color rgb="FFFFFF00"/>
      </top>
      <bottom style="thin">
        <color rgb="FFFFFF00"/>
      </bottom>
      <diagonal/>
    </border>
    <border>
      <left/>
      <right/>
      <top style="thin">
        <color rgb="FFFFFF00"/>
      </top>
      <bottom style="thin">
        <color rgb="FFFFFF00"/>
      </bottom>
      <diagonal/>
    </border>
    <border>
      <left/>
      <right style="thin">
        <color rgb="FFFFFF00"/>
      </right>
      <top style="thin">
        <color rgb="FFFFFF00"/>
      </top>
      <bottom style="thin">
        <color rgb="FFFFFF00"/>
      </bottom>
      <diagonal/>
    </border>
  </borders>
  <cellStyleXfs count="3">
    <xf numFmtId="0" fontId="0" fillId="0" borderId="0"/>
    <xf numFmtId="0" fontId="15" fillId="0" borderId="0"/>
    <xf numFmtId="0" fontId="46" fillId="0" borderId="0" applyNumberFormat="0" applyFill="0" applyBorder="0" applyAlignment="0" applyProtection="0">
      <alignment vertical="top"/>
      <protection locked="0"/>
    </xf>
  </cellStyleXfs>
  <cellXfs count="534">
    <xf numFmtId="0" fontId="0" fillId="0" borderId="0" xfId="0"/>
    <xf numFmtId="0" fontId="2" fillId="0" borderId="0" xfId="0" applyFont="1" applyFill="1" applyBorder="1" applyAlignment="1"/>
    <xf numFmtId="0" fontId="4" fillId="0" borderId="0" xfId="0" applyFont="1"/>
    <xf numFmtId="0" fontId="0" fillId="0" borderId="9" xfId="0" applyBorder="1"/>
    <xf numFmtId="164" fontId="0" fillId="0" borderId="9" xfId="0" applyNumberFormat="1" applyFill="1" applyBorder="1" applyAlignment="1">
      <alignment horizontal="center"/>
    </xf>
    <xf numFmtId="0" fontId="0" fillId="0" borderId="0" xfId="0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 vertical="center"/>
    </xf>
    <xf numFmtId="0" fontId="4" fillId="2" borderId="9" xfId="0" quotePrefix="1" applyFont="1" applyFill="1" applyBorder="1" applyAlignment="1">
      <alignment horizontal="center" vertical="center"/>
    </xf>
    <xf numFmtId="0" fontId="4" fillId="4" borderId="9" xfId="0" quotePrefix="1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Border="1" applyAlignment="1"/>
    <xf numFmtId="1" fontId="0" fillId="0" borderId="9" xfId="0" applyNumberFormat="1" applyFill="1" applyBorder="1" applyAlignment="1">
      <alignment horizontal="center"/>
    </xf>
    <xf numFmtId="0" fontId="5" fillId="2" borderId="9" xfId="0" quotePrefix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4" borderId="9" xfId="0" quotePrefix="1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4" xfId="0" applyBorder="1"/>
    <xf numFmtId="0" fontId="0" fillId="0" borderId="12" xfId="0" applyBorder="1"/>
    <xf numFmtId="0" fontId="0" fillId="0" borderId="13" xfId="0" applyBorder="1"/>
    <xf numFmtId="0" fontId="0" fillId="0" borderId="7" xfId="0" applyBorder="1"/>
    <xf numFmtId="0" fontId="0" fillId="0" borderId="14" xfId="0" applyBorder="1" applyAlignment="1">
      <alignment horizontal="center"/>
    </xf>
    <xf numFmtId="0" fontId="2" fillId="6" borderId="2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/>
    </xf>
    <xf numFmtId="0" fontId="12" fillId="0" borderId="0" xfId="0" applyFont="1"/>
    <xf numFmtId="2" fontId="8" fillId="0" borderId="9" xfId="0" applyNumberFormat="1" applyFont="1" applyBorder="1"/>
    <xf numFmtId="1" fontId="8" fillId="0" borderId="9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0" fontId="13" fillId="0" borderId="9" xfId="0" applyFont="1" applyBorder="1" applyAlignment="1">
      <alignment horizontal="center"/>
    </xf>
    <xf numFmtId="0" fontId="0" fillId="0" borderId="0" xfId="0" applyAlignment="1">
      <alignment vertical="center"/>
    </xf>
    <xf numFmtId="2" fontId="0" fillId="0" borderId="9" xfId="0" applyNumberFormat="1" applyFill="1" applyBorder="1" applyAlignment="1">
      <alignment horizontal="center"/>
    </xf>
    <xf numFmtId="2" fontId="0" fillId="0" borderId="9" xfId="0" applyNumberFormat="1" applyBorder="1"/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2" fontId="4" fillId="0" borderId="9" xfId="0" applyNumberFormat="1" applyFont="1" applyFill="1" applyBorder="1" applyAlignment="1">
      <alignment horizontal="center"/>
    </xf>
    <xf numFmtId="0" fontId="19" fillId="3" borderId="9" xfId="0" applyFont="1" applyFill="1" applyBorder="1" applyAlignment="1">
      <alignment horizontal="center"/>
    </xf>
    <xf numFmtId="1" fontId="19" fillId="3" borderId="9" xfId="0" applyNumberFormat="1" applyFont="1" applyFill="1" applyBorder="1" applyAlignment="1">
      <alignment horizontal="center"/>
    </xf>
    <xf numFmtId="1" fontId="19" fillId="7" borderId="9" xfId="0" applyNumberFormat="1" applyFont="1" applyFill="1" applyBorder="1" applyAlignment="1">
      <alignment horizontal="center"/>
    </xf>
    <xf numFmtId="0" fontId="0" fillId="0" borderId="0" xfId="0"/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22" fillId="0" borderId="17" xfId="0" applyNumberFormat="1" applyFont="1" applyFill="1" applyBorder="1" applyAlignment="1" applyProtection="1">
      <alignment vertical="center"/>
      <protection locked="0"/>
    </xf>
    <xf numFmtId="0" fontId="22" fillId="0" borderId="19" xfId="0" applyNumberFormat="1" applyFont="1" applyFill="1" applyBorder="1" applyAlignment="1" applyProtection="1">
      <alignment vertical="center"/>
      <protection locked="0"/>
    </xf>
    <xf numFmtId="0" fontId="22" fillId="0" borderId="20" xfId="0" applyNumberFormat="1" applyFont="1" applyFill="1" applyBorder="1" applyAlignment="1" applyProtection="1">
      <alignment vertical="center"/>
      <protection locked="0"/>
    </xf>
    <xf numFmtId="0" fontId="22" fillId="0" borderId="21" xfId="0" applyNumberFormat="1" applyFont="1" applyFill="1" applyBorder="1" applyAlignment="1" applyProtection="1">
      <alignment vertical="center"/>
      <protection locked="0"/>
    </xf>
    <xf numFmtId="0" fontId="22" fillId="0" borderId="16" xfId="0" applyNumberFormat="1" applyFont="1" applyFill="1" applyBorder="1" applyAlignment="1" applyProtection="1">
      <alignment vertical="center"/>
      <protection locked="0"/>
    </xf>
    <xf numFmtId="0" fontId="22" fillId="0" borderId="18" xfId="0" applyNumberFormat="1" applyFont="1" applyFill="1" applyBorder="1" applyAlignment="1" applyProtection="1">
      <alignment vertical="center"/>
      <protection locked="0"/>
    </xf>
    <xf numFmtId="0" fontId="22" fillId="0" borderId="22" xfId="0" applyNumberFormat="1" applyFont="1" applyFill="1" applyBorder="1" applyAlignment="1" applyProtection="1">
      <alignment vertical="center"/>
      <protection locked="0"/>
    </xf>
    <xf numFmtId="0" fontId="0" fillId="0" borderId="0" xfId="0"/>
    <xf numFmtId="0" fontId="0" fillId="0" borderId="9" xfId="0" applyBorder="1" applyAlignment="1">
      <alignment horizontal="center" vertical="center"/>
    </xf>
    <xf numFmtId="0" fontId="0" fillId="0" borderId="0" xfId="0"/>
    <xf numFmtId="0" fontId="0" fillId="0" borderId="7" xfId="0" applyBorder="1"/>
    <xf numFmtId="0" fontId="0" fillId="0" borderId="13" xfId="0" applyBorder="1"/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9" xfId="0" applyBorder="1" applyAlignment="1">
      <alignment vertical="center"/>
    </xf>
    <xf numFmtId="0" fontId="0" fillId="8" borderId="0" xfId="0" applyFill="1"/>
    <xf numFmtId="0" fontId="24" fillId="8" borderId="0" xfId="0" applyFont="1" applyFill="1"/>
    <xf numFmtId="0" fontId="24" fillId="0" borderId="0" xfId="0" applyFont="1"/>
    <xf numFmtId="0" fontId="25" fillId="9" borderId="0" xfId="0" applyFont="1" applyFill="1" applyAlignment="1">
      <alignment horizontal="right"/>
    </xf>
    <xf numFmtId="0" fontId="28" fillId="8" borderId="0" xfId="0" applyFont="1" applyFill="1"/>
    <xf numFmtId="0" fontId="29" fillId="8" borderId="0" xfId="0" applyFont="1" applyFill="1"/>
    <xf numFmtId="0" fontId="1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20" fillId="0" borderId="0" xfId="0" applyFont="1" applyAlignment="1">
      <alignment vertical="center"/>
    </xf>
    <xf numFmtId="0" fontId="0" fillId="13" borderId="0" xfId="0" applyFill="1"/>
    <xf numFmtId="0" fontId="20" fillId="13" borderId="0" xfId="0" applyFont="1" applyFill="1" applyAlignment="1">
      <alignment vertical="center"/>
    </xf>
    <xf numFmtId="0" fontId="21" fillId="13" borderId="0" xfId="0" applyFont="1" applyFill="1" applyAlignment="1">
      <alignment vertical="center"/>
    </xf>
    <xf numFmtId="0" fontId="0" fillId="13" borderId="0" xfId="0" applyFill="1" applyAlignment="1">
      <alignment vertical="center"/>
    </xf>
    <xf numFmtId="0" fontId="21" fillId="0" borderId="0" xfId="0" applyFont="1" applyAlignment="1">
      <alignment horizontal="left" vertical="center"/>
    </xf>
    <xf numFmtId="0" fontId="25" fillId="9" borderId="0" xfId="0" applyFont="1" applyFill="1" applyAlignment="1">
      <alignment horizontal="right" vertical="center"/>
    </xf>
    <xf numFmtId="0" fontId="28" fillId="8" borderId="0" xfId="0" applyFont="1" applyFill="1" applyAlignment="1">
      <alignment vertical="center"/>
    </xf>
    <xf numFmtId="0" fontId="25" fillId="9" borderId="0" xfId="0" applyFont="1" applyFill="1" applyAlignment="1" applyProtection="1">
      <alignment vertical="center"/>
      <protection locked="0"/>
    </xf>
    <xf numFmtId="0" fontId="29" fillId="8" borderId="0" xfId="0" applyFont="1" applyFill="1" applyAlignment="1">
      <alignment vertical="center"/>
    </xf>
    <xf numFmtId="0" fontId="25" fillId="9" borderId="0" xfId="0" quotePrefix="1" applyFont="1" applyFill="1" applyAlignment="1" applyProtection="1">
      <alignment vertical="center"/>
      <protection locked="0"/>
    </xf>
    <xf numFmtId="16" fontId="25" fillId="9" borderId="0" xfId="0" applyNumberFormat="1" applyFont="1" applyFill="1" applyAlignment="1" applyProtection="1">
      <alignment vertical="center"/>
      <protection locked="0"/>
    </xf>
    <xf numFmtId="0" fontId="25" fillId="9" borderId="0" xfId="0" applyFont="1" applyFill="1" applyAlignment="1">
      <alignment vertical="center"/>
    </xf>
    <xf numFmtId="0" fontId="0" fillId="11" borderId="0" xfId="0" applyFill="1"/>
    <xf numFmtId="0" fontId="20" fillId="11" borderId="0" xfId="0" applyFont="1" applyFill="1" applyAlignment="1">
      <alignment vertical="center"/>
    </xf>
    <xf numFmtId="0" fontId="21" fillId="11" borderId="0" xfId="0" applyFont="1" applyFill="1" applyAlignment="1">
      <alignment vertical="center"/>
    </xf>
    <xf numFmtId="0" fontId="0" fillId="11" borderId="0" xfId="0" applyFill="1" applyAlignment="1">
      <alignment vertical="center"/>
    </xf>
    <xf numFmtId="1" fontId="2" fillId="0" borderId="9" xfId="0" applyNumberFormat="1" applyFont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left"/>
      <protection hidden="1"/>
    </xf>
    <xf numFmtId="0" fontId="0" fillId="0" borderId="0" xfId="0" applyProtection="1">
      <protection hidden="1"/>
    </xf>
    <xf numFmtId="0" fontId="0" fillId="0" borderId="12" xfId="0" applyBorder="1" applyAlignment="1">
      <alignment horizontal="center" vertical="center"/>
    </xf>
    <xf numFmtId="0" fontId="0" fillId="18" borderId="0" xfId="0" applyFill="1"/>
    <xf numFmtId="0" fontId="0" fillId="18" borderId="0" xfId="0" applyFill="1" applyAlignment="1">
      <alignment vertical="center"/>
    </xf>
    <xf numFmtId="0" fontId="4" fillId="0" borderId="1" xfId="0" applyFont="1" applyBorder="1" applyAlignment="1" applyProtection="1">
      <alignment horizontal="left" indent="1"/>
      <protection hidden="1"/>
    </xf>
    <xf numFmtId="0" fontId="0" fillId="0" borderId="2" xfId="0" applyBorder="1" applyAlignment="1" applyProtection="1">
      <protection hidden="1"/>
    </xf>
    <xf numFmtId="0" fontId="0" fillId="0" borderId="3" xfId="0" applyBorder="1" applyAlignment="1" applyProtection="1">
      <protection hidden="1"/>
    </xf>
    <xf numFmtId="0" fontId="0" fillId="0" borderId="4" xfId="0" applyBorder="1" applyAlignment="1" applyProtection="1">
      <alignment horizontal="left" indent="1"/>
      <protection hidden="1"/>
    </xf>
    <xf numFmtId="0" fontId="0" fillId="0" borderId="0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0" borderId="5" xfId="0" applyBorder="1" applyAlignment="1" applyProtection="1">
      <alignment horizontal="left"/>
      <protection hidden="1"/>
    </xf>
    <xf numFmtId="16" fontId="1" fillId="0" borderId="0" xfId="0" applyNumberFormat="1" applyFont="1" applyBorder="1" applyAlignment="1">
      <alignment horizontal="left"/>
    </xf>
    <xf numFmtId="49" fontId="16" fillId="0" borderId="16" xfId="1" applyNumberFormat="1" applyFont="1" applyFill="1" applyBorder="1" applyAlignment="1" applyProtection="1">
      <alignment horizontal="center" vertical="center"/>
      <protection locked="0"/>
    </xf>
    <xf numFmtId="49" fontId="16" fillId="0" borderId="18" xfId="1" applyNumberFormat="1" applyFont="1" applyFill="1" applyBorder="1" applyAlignment="1" applyProtection="1">
      <alignment horizontal="center" vertical="center"/>
      <protection locked="0"/>
    </xf>
    <xf numFmtId="49" fontId="16" fillId="0" borderId="22" xfId="1" applyNumberFormat="1" applyFon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horizontal="center"/>
    </xf>
    <xf numFmtId="0" fontId="0" fillId="0" borderId="0" xfId="0" applyProtection="1"/>
    <xf numFmtId="0" fontId="2" fillId="0" borderId="0" xfId="0" applyFont="1" applyFill="1" applyBorder="1" applyAlignment="1" applyProtection="1"/>
    <xf numFmtId="0" fontId="0" fillId="0" borderId="0" xfId="0" applyFont="1" applyAlignment="1" applyProtection="1">
      <alignment horizontal="right"/>
    </xf>
    <xf numFmtId="0" fontId="4" fillId="0" borderId="0" xfId="0" applyFont="1" applyBorder="1" applyAlignment="1" applyProtection="1"/>
    <xf numFmtId="0" fontId="1" fillId="0" borderId="0" xfId="0" applyFont="1" applyBorder="1" applyAlignment="1" applyProtection="1">
      <alignment horizontal="right"/>
    </xf>
    <xf numFmtId="16" fontId="1" fillId="0" borderId="0" xfId="0" applyNumberFormat="1" applyFont="1" applyBorder="1" applyAlignment="1" applyProtection="1">
      <alignment horizontal="left"/>
    </xf>
    <xf numFmtId="0" fontId="4" fillId="0" borderId="0" xfId="0" applyFont="1" applyAlignment="1" applyProtection="1">
      <alignment horizontal="left"/>
    </xf>
    <xf numFmtId="0" fontId="4" fillId="0" borderId="0" xfId="0" applyFont="1" applyBorder="1" applyAlignment="1" applyProtection="1">
      <alignment horizontal="left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/>
    </xf>
    <xf numFmtId="0" fontId="0" fillId="0" borderId="0" xfId="0" applyBorder="1" applyAlignment="1" applyProtection="1">
      <alignment horizontal="center"/>
    </xf>
    <xf numFmtId="0" fontId="0" fillId="0" borderId="0" xfId="0" applyAlignment="1" applyProtection="1">
      <alignment horizontal="left"/>
    </xf>
    <xf numFmtId="0" fontId="4" fillId="0" borderId="0" xfId="0" applyFont="1" applyProtection="1"/>
    <xf numFmtId="0" fontId="4" fillId="2" borderId="9" xfId="0" quotePrefix="1" applyFont="1" applyFill="1" applyBorder="1" applyAlignment="1" applyProtection="1">
      <alignment horizontal="center" vertical="center"/>
    </xf>
    <xf numFmtId="0" fontId="4" fillId="2" borderId="9" xfId="0" applyFont="1" applyFill="1" applyBorder="1" applyAlignment="1" applyProtection="1">
      <alignment horizontal="center" vertical="center"/>
    </xf>
    <xf numFmtId="0" fontId="4" fillId="4" borderId="9" xfId="0" quotePrefix="1" applyFont="1" applyFill="1" applyBorder="1" applyAlignment="1" applyProtection="1">
      <alignment horizontal="center" vertical="center"/>
    </xf>
    <xf numFmtId="0" fontId="4" fillId="4" borderId="9" xfId="0" applyFont="1" applyFill="1" applyBorder="1" applyAlignment="1" applyProtection="1">
      <alignment horizontal="center" vertical="center"/>
    </xf>
    <xf numFmtId="0" fontId="4" fillId="5" borderId="11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0" fontId="0" fillId="0" borderId="9" xfId="0" applyBorder="1" applyAlignment="1" applyProtection="1">
      <alignment horizontal="center"/>
    </xf>
    <xf numFmtId="2" fontId="0" fillId="0" borderId="9" xfId="0" applyNumberFormat="1" applyFill="1" applyBorder="1" applyAlignment="1" applyProtection="1">
      <alignment horizontal="center"/>
    </xf>
    <xf numFmtId="0" fontId="22" fillId="0" borderId="9" xfId="0" applyFont="1" applyBorder="1" applyAlignment="1">
      <alignment horizontal="center"/>
    </xf>
    <xf numFmtId="0" fontId="22" fillId="0" borderId="9" xfId="0" applyFont="1" applyBorder="1" applyAlignment="1">
      <alignment horizontal="right"/>
    </xf>
    <xf numFmtId="2" fontId="22" fillId="0" borderId="9" xfId="0" applyNumberFormat="1" applyFont="1" applyBorder="1"/>
    <xf numFmtId="1" fontId="22" fillId="0" borderId="9" xfId="0" applyNumberFormat="1" applyFont="1" applyBorder="1"/>
    <xf numFmtId="0" fontId="22" fillId="0" borderId="9" xfId="0" applyFont="1" applyBorder="1"/>
    <xf numFmtId="0" fontId="22" fillId="0" borderId="0" xfId="0" applyFont="1"/>
    <xf numFmtId="0" fontId="0" fillId="0" borderId="9" xfId="0" applyBorder="1" applyAlignment="1" applyProtection="1">
      <alignment horizontal="right" vertical="center"/>
      <protection locked="0"/>
    </xf>
    <xf numFmtId="0" fontId="11" fillId="0" borderId="9" xfId="0" applyFont="1" applyBorder="1" applyAlignment="1" applyProtection="1">
      <alignment horizontal="left" vertical="center"/>
      <protection locked="0"/>
    </xf>
    <xf numFmtId="1" fontId="0" fillId="0" borderId="9" xfId="0" applyNumberFormat="1" applyFill="1" applyBorder="1" applyAlignment="1" applyProtection="1">
      <alignment horizontal="right" vertical="center"/>
      <protection locked="0"/>
    </xf>
    <xf numFmtId="2" fontId="4" fillId="0" borderId="9" xfId="0" applyNumberFormat="1" applyFont="1" applyFill="1" applyBorder="1" applyAlignment="1" applyProtection="1">
      <alignment horizontal="center" vertical="center"/>
      <protection locked="0"/>
    </xf>
    <xf numFmtId="1" fontId="4" fillId="0" borderId="9" xfId="0" applyNumberFormat="1" applyFont="1" applyFill="1" applyBorder="1" applyAlignment="1" applyProtection="1">
      <alignment horizontal="center" vertical="center"/>
      <protection locked="0"/>
    </xf>
    <xf numFmtId="2" fontId="8" fillId="0" borderId="9" xfId="0" applyNumberFormat="1" applyFont="1" applyBorder="1" applyAlignment="1" applyProtection="1">
      <alignment horizontal="left" vertical="center" wrapText="1"/>
      <protection locked="0"/>
    </xf>
    <xf numFmtId="0" fontId="6" fillId="16" borderId="0" xfId="0" applyFont="1" applyFill="1" applyBorder="1" applyAlignment="1" applyProtection="1"/>
    <xf numFmtId="0" fontId="0" fillId="16" borderId="0" xfId="0" applyFill="1" applyProtection="1"/>
    <xf numFmtId="0" fontId="0" fillId="0" borderId="0" xfId="0" applyFill="1" applyProtection="1"/>
    <xf numFmtId="0" fontId="7" fillId="16" borderId="0" xfId="0" applyFont="1" applyFill="1" applyBorder="1" applyProtection="1"/>
    <xf numFmtId="0" fontId="7" fillId="16" borderId="0" xfId="0" applyFont="1" applyFill="1" applyBorder="1" applyAlignment="1" applyProtection="1">
      <alignment vertical="center"/>
    </xf>
    <xf numFmtId="0" fontId="31" fillId="14" borderId="23" xfId="0" applyFont="1" applyFill="1" applyBorder="1" applyAlignment="1" applyProtection="1">
      <alignment horizontal="left" vertical="center"/>
    </xf>
    <xf numFmtId="0" fontId="0" fillId="16" borderId="0" xfId="0" applyFill="1" applyAlignment="1" applyProtection="1">
      <alignment vertical="center"/>
    </xf>
    <xf numFmtId="0" fontId="0" fillId="16" borderId="0" xfId="0" applyFill="1" applyAlignment="1" applyProtection="1">
      <alignment horizontal="center" vertical="center"/>
    </xf>
    <xf numFmtId="0" fontId="0" fillId="0" borderId="0" xfId="0" applyFill="1" applyAlignment="1" applyProtection="1">
      <alignment vertical="center"/>
    </xf>
    <xf numFmtId="0" fontId="7" fillId="16" borderId="0" xfId="0" applyFont="1" applyFill="1" applyAlignment="1" applyProtection="1">
      <alignment vertical="center"/>
    </xf>
    <xf numFmtId="0" fontId="31" fillId="14" borderId="23" xfId="0" applyNumberFormat="1" applyFont="1" applyFill="1" applyBorder="1" applyAlignment="1" applyProtection="1">
      <alignment horizontal="left" vertical="center"/>
    </xf>
    <xf numFmtId="0" fontId="7" fillId="16" borderId="0" xfId="0" applyFont="1" applyFill="1" applyProtection="1"/>
    <xf numFmtId="0" fontId="2" fillId="16" borderId="0" xfId="0" applyNumberFormat="1" applyFont="1" applyFill="1" applyAlignment="1" applyProtection="1">
      <alignment horizontal="left"/>
    </xf>
    <xf numFmtId="0" fontId="4" fillId="16" borderId="0" xfId="0" applyFont="1" applyFill="1" applyProtection="1"/>
    <xf numFmtId="0" fontId="0" fillId="16" borderId="0" xfId="0" applyFill="1" applyAlignment="1" applyProtection="1">
      <alignment horizontal="center"/>
    </xf>
    <xf numFmtId="0" fontId="0" fillId="16" borderId="0" xfId="0" applyFill="1" applyBorder="1" applyAlignment="1" applyProtection="1">
      <alignment horizontal="left" vertical="center"/>
    </xf>
    <xf numFmtId="0" fontId="0" fillId="16" borderId="0" xfId="0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vertical="center" wrapText="1"/>
    </xf>
    <xf numFmtId="0" fontId="0" fillId="0" borderId="0" xfId="0" applyFill="1" applyBorder="1" applyProtection="1"/>
    <xf numFmtId="0" fontId="11" fillId="0" borderId="0" xfId="0" applyFont="1" applyFill="1" applyBorder="1" applyAlignment="1" applyProtection="1">
      <alignment horizontal="left" vertical="center"/>
    </xf>
    <xf numFmtId="49" fontId="0" fillId="0" borderId="0" xfId="0" applyNumberFormat="1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horizontal="left" vertical="center" wrapText="1"/>
    </xf>
    <xf numFmtId="0" fontId="0" fillId="0" borderId="0" xfId="0" applyFill="1" applyAlignment="1" applyProtection="1">
      <alignment horizontal="center"/>
    </xf>
    <xf numFmtId="0" fontId="0" fillId="0" borderId="16" xfId="0" applyFill="1" applyBorder="1" applyAlignment="1" applyProtection="1">
      <alignment vertical="center"/>
      <protection locked="0"/>
    </xf>
    <xf numFmtId="0" fontId="0" fillId="0" borderId="16" xfId="0" applyFill="1" applyBorder="1" applyAlignment="1" applyProtection="1">
      <alignment horizontal="center" vertical="center"/>
      <protection locked="0"/>
    </xf>
    <xf numFmtId="0" fontId="22" fillId="0" borderId="16" xfId="0" applyFont="1" applyFill="1" applyBorder="1" applyAlignment="1" applyProtection="1">
      <alignment horizontal="left" vertical="center" wrapText="1"/>
      <protection locked="0"/>
    </xf>
    <xf numFmtId="0" fontId="0" fillId="0" borderId="18" xfId="0" applyFill="1" applyBorder="1" applyAlignment="1" applyProtection="1">
      <alignment vertical="center"/>
      <protection locked="0"/>
    </xf>
    <xf numFmtId="0" fontId="0" fillId="0" borderId="18" xfId="0" applyFill="1" applyBorder="1" applyAlignment="1" applyProtection="1">
      <alignment horizontal="center" vertical="center"/>
      <protection locked="0"/>
    </xf>
    <xf numFmtId="0" fontId="22" fillId="0" borderId="18" xfId="0" applyFont="1" applyFill="1" applyBorder="1" applyAlignment="1" applyProtection="1">
      <alignment horizontal="left" vertical="center" wrapText="1"/>
      <protection locked="0"/>
    </xf>
    <xf numFmtId="0" fontId="9" fillId="0" borderId="18" xfId="0" applyFont="1" applyFill="1" applyBorder="1" applyAlignment="1" applyProtection="1">
      <alignment horizontal="center" vertical="center" wrapText="1"/>
      <protection locked="0"/>
    </xf>
    <xf numFmtId="0" fontId="30" fillId="0" borderId="18" xfId="0" applyFont="1" applyFill="1" applyBorder="1" applyAlignment="1" applyProtection="1">
      <alignment horizontal="left" vertical="center" wrapText="1"/>
      <protection locked="0"/>
    </xf>
    <xf numFmtId="0" fontId="0" fillId="0" borderId="22" xfId="0" applyFill="1" applyBorder="1" applyAlignment="1" applyProtection="1">
      <alignment vertical="center"/>
      <protection locked="0"/>
    </xf>
    <xf numFmtId="0" fontId="0" fillId="0" borderId="22" xfId="0" applyFill="1" applyBorder="1" applyAlignment="1" applyProtection="1">
      <alignment horizontal="center" vertical="center"/>
      <protection locked="0"/>
    </xf>
    <xf numFmtId="0" fontId="22" fillId="0" borderId="22" xfId="0" applyFont="1" applyFill="1" applyBorder="1" applyAlignment="1" applyProtection="1">
      <alignment horizontal="left" vertical="center" wrapText="1"/>
      <protection locked="0"/>
    </xf>
    <xf numFmtId="0" fontId="36" fillId="15" borderId="0" xfId="0" applyFont="1" applyFill="1" applyAlignment="1" applyProtection="1">
      <alignment vertical="center"/>
    </xf>
    <xf numFmtId="0" fontId="22" fillId="0" borderId="0" xfId="0" applyFont="1" applyAlignment="1" applyProtection="1">
      <alignment vertical="center"/>
    </xf>
    <xf numFmtId="0" fontId="36" fillId="15" borderId="0" xfId="0" applyFont="1" applyFill="1" applyAlignment="1" applyProtection="1">
      <alignment horizontal="center" vertical="center"/>
    </xf>
    <xf numFmtId="0" fontId="37" fillId="15" borderId="0" xfId="0" applyFont="1" applyFill="1" applyAlignment="1" applyProtection="1">
      <alignment horizontal="center" vertical="center"/>
    </xf>
    <xf numFmtId="0" fontId="22" fillId="0" borderId="0" xfId="0" applyFont="1" applyAlignment="1" applyProtection="1">
      <alignment horizontal="center" vertical="center"/>
    </xf>
    <xf numFmtId="0" fontId="23" fillId="0" borderId="10" xfId="0" applyFont="1" applyBorder="1" applyAlignment="1" applyProtection="1">
      <alignment horizontal="center" vertical="center" wrapText="1"/>
    </xf>
    <xf numFmtId="0" fontId="23" fillId="0" borderId="10" xfId="0" applyFont="1" applyBorder="1" applyAlignment="1" applyProtection="1">
      <alignment horizontal="center" vertical="center"/>
    </xf>
    <xf numFmtId="0" fontId="23" fillId="0" borderId="0" xfId="0" applyFont="1" applyAlignment="1" applyProtection="1">
      <alignment horizontal="center" vertical="center" wrapText="1"/>
    </xf>
    <xf numFmtId="0" fontId="23" fillId="0" borderId="0" xfId="0" applyFont="1" applyAlignment="1" applyProtection="1">
      <alignment horizontal="center" vertical="center"/>
    </xf>
    <xf numFmtId="0" fontId="22" fillId="0" borderId="16" xfId="0" applyFont="1" applyBorder="1" applyAlignment="1" applyProtection="1">
      <alignment vertical="center"/>
      <protection locked="0"/>
    </xf>
    <xf numFmtId="49" fontId="22" fillId="0" borderId="16" xfId="0" quotePrefix="1" applyNumberFormat="1" applyFont="1" applyBorder="1" applyAlignment="1" applyProtection="1">
      <alignment vertical="center"/>
      <protection locked="0"/>
    </xf>
    <xf numFmtId="0" fontId="22" fillId="0" borderId="16" xfId="0" applyFont="1" applyBorder="1" applyAlignment="1" applyProtection="1">
      <alignment horizontal="left" vertical="center" wrapText="1"/>
      <protection locked="0"/>
    </xf>
    <xf numFmtId="0" fontId="22" fillId="0" borderId="16" xfId="0" quotePrefix="1" applyFont="1" applyBorder="1" applyAlignment="1" applyProtection="1">
      <alignment vertical="center"/>
      <protection locked="0"/>
    </xf>
    <xf numFmtId="0" fontId="22" fillId="0" borderId="18" xfId="0" applyFont="1" applyBorder="1" applyAlignment="1" applyProtection="1">
      <alignment vertical="center"/>
      <protection locked="0"/>
    </xf>
    <xf numFmtId="49" fontId="22" fillId="0" borderId="18" xfId="0" applyNumberFormat="1" applyFont="1" applyBorder="1" applyAlignment="1" applyProtection="1">
      <alignment vertical="center"/>
      <protection locked="0"/>
    </xf>
    <xf numFmtId="0" fontId="22" fillId="0" borderId="18" xfId="0" applyFont="1" applyBorder="1" applyAlignment="1" applyProtection="1">
      <alignment horizontal="left" vertical="center" wrapText="1"/>
      <protection locked="0"/>
    </xf>
    <xf numFmtId="49" fontId="22" fillId="0" borderId="18" xfId="0" quotePrefix="1" applyNumberFormat="1" applyFont="1" applyBorder="1" applyAlignment="1" applyProtection="1">
      <alignment vertical="center"/>
      <protection locked="0"/>
    </xf>
    <xf numFmtId="0" fontId="22" fillId="0" borderId="19" xfId="0" applyFont="1" applyFill="1" applyBorder="1" applyAlignment="1" applyProtection="1">
      <alignment vertical="center"/>
      <protection locked="0"/>
    </xf>
    <xf numFmtId="0" fontId="22" fillId="0" borderId="22" xfId="0" applyFont="1" applyBorder="1" applyAlignment="1" applyProtection="1">
      <alignment vertical="center"/>
      <protection locked="0"/>
    </xf>
    <xf numFmtId="49" fontId="22" fillId="0" borderId="22" xfId="0" quotePrefix="1" applyNumberFormat="1" applyFont="1" applyBorder="1" applyAlignment="1" applyProtection="1">
      <alignment vertical="center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35" fillId="3" borderId="9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protection hidden="1"/>
    </xf>
    <xf numFmtId="0" fontId="0" fillId="0" borderId="4" xfId="0" applyBorder="1" applyProtection="1">
      <protection hidden="1"/>
    </xf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horizontal="left"/>
      <protection hidden="1"/>
    </xf>
    <xf numFmtId="1" fontId="8" fillId="0" borderId="9" xfId="0" applyNumberFormat="1" applyFont="1" applyBorder="1" applyAlignment="1">
      <alignment horizontal="center" vertical="center" wrapText="1"/>
    </xf>
    <xf numFmtId="0" fontId="40" fillId="0" borderId="0" xfId="0" applyFont="1" applyAlignment="1">
      <alignment vertical="center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0" fillId="0" borderId="0" xfId="0" applyFont="1" applyAlignment="1">
      <alignment horizontal="left" vertical="center"/>
    </xf>
    <xf numFmtId="0" fontId="0" fillId="0" borderId="0" xfId="0" quotePrefix="1" applyAlignment="1">
      <alignment vertical="center"/>
    </xf>
    <xf numFmtId="0" fontId="44" fillId="0" borderId="0" xfId="0" applyFont="1" applyAlignment="1">
      <alignment horizontal="center" vertical="center"/>
    </xf>
    <xf numFmtId="0" fontId="40" fillId="0" borderId="0" xfId="0" quotePrefix="1" applyFont="1" applyAlignment="1">
      <alignment horizontal="center" vertical="center"/>
    </xf>
    <xf numFmtId="0" fontId="40" fillId="0" borderId="0" xfId="0" applyFont="1" applyAlignment="1">
      <alignment horizontal="left" vertical="center" wrapText="1"/>
    </xf>
    <xf numFmtId="0" fontId="42" fillId="0" borderId="9" xfId="0" applyFont="1" applyBorder="1" applyAlignment="1">
      <alignment horizontal="center" vertical="center" wrapText="1"/>
    </xf>
    <xf numFmtId="0" fontId="40" fillId="0" borderId="9" xfId="0" applyFont="1" applyBorder="1" applyAlignment="1">
      <alignment horizontal="center" vertical="center" wrapText="1"/>
    </xf>
    <xf numFmtId="0" fontId="40" fillId="0" borderId="9" xfId="0" applyFont="1" applyBorder="1" applyAlignment="1">
      <alignment horizontal="center" vertical="center"/>
    </xf>
    <xf numFmtId="0" fontId="0" fillId="7" borderId="0" xfId="0" applyFill="1" applyAlignment="1">
      <alignment vertical="center"/>
    </xf>
    <xf numFmtId="0" fontId="40" fillId="7" borderId="0" xfId="0" applyFont="1" applyFill="1" applyAlignment="1">
      <alignment vertical="center"/>
    </xf>
    <xf numFmtId="0" fontId="41" fillId="0" borderId="0" xfId="0" applyFont="1" applyAlignment="1">
      <alignment vertical="center"/>
    </xf>
    <xf numFmtId="0" fontId="48" fillId="0" borderId="0" xfId="0" applyFont="1" applyBorder="1" applyAlignment="1">
      <alignment vertical="center"/>
    </xf>
    <xf numFmtId="0" fontId="40" fillId="14" borderId="0" xfId="0" applyFont="1" applyFill="1" applyAlignment="1">
      <alignment vertical="center"/>
    </xf>
    <xf numFmtId="0" fontId="6" fillId="7" borderId="9" xfId="0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29" fillId="8" borderId="0" xfId="0" applyFont="1" applyFill="1" applyAlignment="1" applyProtection="1">
      <alignment vertical="center"/>
      <protection locked="0"/>
    </xf>
    <xf numFmtId="0" fontId="29" fillId="8" borderId="0" xfId="0" applyFont="1" applyFill="1" applyAlignment="1" applyProtection="1">
      <alignment horizontal="center"/>
      <protection locked="0"/>
    </xf>
    <xf numFmtId="0" fontId="0" fillId="0" borderId="0" xfId="0"/>
    <xf numFmtId="0" fontId="0" fillId="0" borderId="0" xfId="0"/>
    <xf numFmtId="0" fontId="0" fillId="0" borderId="0" xfId="0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0" fillId="0" borderId="2" xfId="0" applyBorder="1" applyAlignment="1" applyProtection="1">
      <alignment horizontal="left" indent="1"/>
      <protection hidden="1"/>
    </xf>
    <xf numFmtId="0" fontId="0" fillId="0" borderId="2" xfId="0" applyBorder="1" applyAlignment="1" applyProtection="1">
      <alignment horizontal="left"/>
      <protection hidden="1"/>
    </xf>
    <xf numFmtId="0" fontId="49" fillId="0" borderId="0" xfId="0" applyFont="1" applyBorder="1" applyAlignment="1">
      <alignment vertical="center"/>
    </xf>
    <xf numFmtId="0" fontId="40" fillId="0" borderId="0" xfId="0" applyFont="1" applyBorder="1" applyAlignment="1">
      <alignment vertical="center"/>
    </xf>
    <xf numFmtId="0" fontId="41" fillId="3" borderId="0" xfId="0" applyFont="1" applyFill="1" applyAlignment="1">
      <alignment horizontal="center" vertical="center"/>
    </xf>
    <xf numFmtId="2" fontId="25" fillId="9" borderId="0" xfId="0" applyNumberFormat="1" applyFont="1" applyFill="1" applyAlignment="1" applyProtection="1">
      <alignment horizontal="left" vertical="center"/>
      <protection locked="0"/>
    </xf>
    <xf numFmtId="0" fontId="0" fillId="0" borderId="2" xfId="0" applyBorder="1"/>
    <xf numFmtId="0" fontId="0" fillId="0" borderId="0" xfId="0"/>
    <xf numFmtId="0" fontId="0" fillId="0" borderId="7" xfId="0" applyBorder="1"/>
    <xf numFmtId="0" fontId="51" fillId="8" borderId="0" xfId="0" applyFont="1" applyFill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1" fontId="17" fillId="0" borderId="2" xfId="0" applyNumberFormat="1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53" fillId="0" borderId="9" xfId="0" applyFont="1" applyBorder="1" applyAlignment="1">
      <alignment horizontal="center" vertical="center" wrapText="1"/>
    </xf>
    <xf numFmtId="0" fontId="42" fillId="0" borderId="0" xfId="0" applyFont="1" applyBorder="1" applyAlignment="1" applyProtection="1">
      <alignment vertical="center"/>
      <protection locked="0"/>
    </xf>
    <xf numFmtId="0" fontId="42" fillId="0" borderId="5" xfId="0" applyFont="1" applyBorder="1" applyAlignment="1" applyProtection="1">
      <alignment vertical="center"/>
      <protection locked="0"/>
    </xf>
    <xf numFmtId="0" fontId="42" fillId="0" borderId="10" xfId="0" quotePrefix="1" applyFont="1" applyBorder="1" applyAlignment="1">
      <alignment horizontal="center" vertical="center"/>
    </xf>
    <xf numFmtId="0" fontId="42" fillId="0" borderId="2" xfId="0" applyFont="1" applyBorder="1" applyAlignment="1" applyProtection="1">
      <alignment vertical="center"/>
      <protection locked="0"/>
    </xf>
    <xf numFmtId="0" fontId="42" fillId="0" borderId="10" xfId="0" applyFont="1" applyBorder="1" applyAlignment="1" applyProtection="1">
      <alignment vertical="center"/>
      <protection locked="0"/>
    </xf>
    <xf numFmtId="0" fontId="42" fillId="0" borderId="3" xfId="0" applyFont="1" applyBorder="1" applyAlignment="1" applyProtection="1">
      <alignment vertical="center"/>
      <protection locked="0"/>
    </xf>
    <xf numFmtId="0" fontId="42" fillId="0" borderId="15" xfId="0" quotePrefix="1" applyFont="1" applyBorder="1" applyAlignment="1">
      <alignment horizontal="center" vertical="center"/>
    </xf>
    <xf numFmtId="0" fontId="42" fillId="0" borderId="15" xfId="0" applyFont="1" applyBorder="1" applyAlignment="1" applyProtection="1">
      <alignment vertical="center"/>
      <protection locked="0"/>
    </xf>
    <xf numFmtId="0" fontId="42" fillId="0" borderId="15" xfId="0" applyFont="1" applyBorder="1" applyAlignment="1">
      <alignment horizontal="center" vertical="center"/>
    </xf>
    <xf numFmtId="0" fontId="42" fillId="0" borderId="11" xfId="0" applyFont="1" applyBorder="1" applyAlignment="1">
      <alignment vertical="center"/>
    </xf>
    <xf numFmtId="0" fontId="42" fillId="0" borderId="7" xfId="0" applyFont="1" applyBorder="1" applyAlignment="1" applyProtection="1">
      <alignment vertical="center"/>
      <protection locked="0"/>
    </xf>
    <xf numFmtId="0" fontId="42" fillId="0" borderId="11" xfId="0" applyFont="1" applyBorder="1" applyAlignment="1" applyProtection="1">
      <alignment vertical="center"/>
      <protection locked="0"/>
    </xf>
    <xf numFmtId="0" fontId="42" fillId="0" borderId="8" xfId="0" applyFont="1" applyBorder="1" applyAlignment="1" applyProtection="1">
      <alignment vertical="center"/>
      <protection locked="0"/>
    </xf>
    <xf numFmtId="0" fontId="42" fillId="0" borderId="9" xfId="0" applyFont="1" applyBorder="1" applyAlignment="1">
      <alignment vertical="center"/>
    </xf>
    <xf numFmtId="0" fontId="42" fillId="0" borderId="9" xfId="0" applyFont="1" applyBorder="1" applyAlignment="1">
      <alignment vertical="center" wrapText="1"/>
    </xf>
    <xf numFmtId="0" fontId="53" fillId="0" borderId="10" xfId="0" applyFont="1" applyBorder="1" applyAlignment="1" applyProtection="1">
      <alignment vertical="center"/>
      <protection locked="0"/>
    </xf>
    <xf numFmtId="0" fontId="42" fillId="0" borderId="15" xfId="0" applyFont="1" applyBorder="1" applyAlignment="1">
      <alignment vertical="center"/>
    </xf>
    <xf numFmtId="0" fontId="53" fillId="0" borderId="15" xfId="0" applyFont="1" applyBorder="1" applyAlignment="1" applyProtection="1">
      <alignment vertical="center"/>
      <protection locked="0"/>
    </xf>
    <xf numFmtId="0" fontId="0" fillId="0" borderId="0" xfId="0" applyAlignment="1">
      <alignment vertical="top"/>
    </xf>
    <xf numFmtId="16" fontId="0" fillId="0" borderId="0" xfId="0" applyNumberFormat="1" applyAlignment="1">
      <alignment vertical="top"/>
    </xf>
    <xf numFmtId="0" fontId="0" fillId="0" borderId="0" xfId="0" applyAlignment="1">
      <alignment horizontal="left" vertical="top"/>
    </xf>
    <xf numFmtId="16" fontId="0" fillId="0" borderId="0" xfId="0" applyNumberFormat="1" applyAlignment="1">
      <alignment horizontal="left" vertical="top"/>
    </xf>
    <xf numFmtId="2" fontId="17" fillId="0" borderId="9" xfId="0" applyNumberFormat="1" applyFont="1" applyFill="1" applyBorder="1" applyAlignment="1" applyProtection="1">
      <alignment horizontal="left" vertical="center" wrapText="1"/>
      <protection locked="0"/>
    </xf>
    <xf numFmtId="1" fontId="17" fillId="0" borderId="9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/>
    <xf numFmtId="0" fontId="0" fillId="0" borderId="0" xfId="0" applyBorder="1" applyAlignment="1">
      <alignment horizontal="left" vertical="center"/>
    </xf>
    <xf numFmtId="1" fontId="17" fillId="0" borderId="0" xfId="0" applyNumberFormat="1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40" fillId="0" borderId="0" xfId="0" applyFont="1" applyAlignment="1">
      <alignment horizontal="center" vertical="center"/>
    </xf>
    <xf numFmtId="0" fontId="40" fillId="0" borderId="0" xfId="0" quotePrefix="1" applyFont="1" applyAlignment="1">
      <alignment horizontal="center" vertical="top"/>
    </xf>
    <xf numFmtId="0" fontId="52" fillId="12" borderId="0" xfId="0" applyFont="1" applyFill="1" applyAlignment="1">
      <alignment horizontal="center"/>
    </xf>
    <xf numFmtId="0" fontId="26" fillId="9" borderId="9" xfId="0" applyFont="1" applyFill="1" applyBorder="1" applyAlignment="1">
      <alignment horizontal="center"/>
    </xf>
    <xf numFmtId="0" fontId="26" fillId="10" borderId="9" xfId="0" applyFont="1" applyFill="1" applyBorder="1" applyAlignment="1">
      <alignment horizontal="center" vertical="center"/>
    </xf>
    <xf numFmtId="0" fontId="27" fillId="8" borderId="0" xfId="0" applyFont="1" applyFill="1" applyAlignment="1">
      <alignment horizontal="right"/>
    </xf>
    <xf numFmtId="2" fontId="50" fillId="9" borderId="0" xfId="0" applyNumberFormat="1" applyFont="1" applyFill="1" applyAlignment="1" applyProtection="1">
      <alignment horizontal="left" vertical="top" wrapText="1"/>
      <protection locked="0"/>
    </xf>
    <xf numFmtId="0" fontId="27" fillId="8" borderId="0" xfId="0" applyFont="1" applyFill="1" applyAlignment="1">
      <alignment horizontal="right" vertical="center"/>
    </xf>
    <xf numFmtId="0" fontId="23" fillId="0" borderId="9" xfId="0" applyFont="1" applyBorder="1" applyAlignment="1" applyProtection="1">
      <alignment horizontal="center" vertical="center" wrapText="1"/>
    </xf>
    <xf numFmtId="0" fontId="23" fillId="0" borderId="10" xfId="0" applyFont="1" applyBorder="1" applyAlignment="1" applyProtection="1">
      <alignment horizontal="center" vertical="center" wrapText="1"/>
    </xf>
    <xf numFmtId="0" fontId="23" fillId="0" borderId="9" xfId="0" applyFont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>
      <alignment horizontal="center" vertical="center"/>
    </xf>
    <xf numFmtId="0" fontId="31" fillId="14" borderId="23" xfId="0" applyFont="1" applyFill="1" applyBorder="1" applyAlignment="1" applyProtection="1">
      <alignment vertical="center"/>
      <protection locked="0"/>
    </xf>
    <xf numFmtId="2" fontId="31" fillId="14" borderId="33" xfId="0" applyNumberFormat="1" applyFont="1" applyFill="1" applyBorder="1" applyAlignment="1" applyProtection="1">
      <alignment vertical="center" wrapText="1"/>
    </xf>
    <xf numFmtId="0" fontId="31" fillId="14" borderId="34" xfId="0" applyFont="1" applyFill="1" applyBorder="1" applyAlignment="1" applyProtection="1">
      <alignment vertical="center" wrapText="1"/>
    </xf>
    <xf numFmtId="0" fontId="31" fillId="14" borderId="35" xfId="0" applyFont="1" applyFill="1" applyBorder="1" applyAlignment="1" applyProtection="1">
      <alignment vertical="center" wrapText="1"/>
    </xf>
    <xf numFmtId="0" fontId="31" fillId="14" borderId="23" xfId="0" applyFont="1" applyFill="1" applyBorder="1" applyAlignment="1" applyProtection="1">
      <alignment horizontal="left" vertical="center"/>
      <protection locked="0"/>
    </xf>
    <xf numFmtId="0" fontId="32" fillId="14" borderId="9" xfId="0" applyFont="1" applyFill="1" applyBorder="1" applyAlignment="1" applyProtection="1">
      <alignment horizontal="center"/>
    </xf>
    <xf numFmtId="0" fontId="32" fillId="14" borderId="10" xfId="0" applyFont="1" applyFill="1" applyBorder="1" applyAlignment="1" applyProtection="1">
      <alignment horizontal="center"/>
    </xf>
    <xf numFmtId="0" fontId="33" fillId="12" borderId="9" xfId="0" applyFont="1" applyFill="1" applyBorder="1" applyAlignment="1" applyProtection="1">
      <alignment horizontal="left" vertical="center"/>
    </xf>
    <xf numFmtId="0" fontId="0" fillId="15" borderId="9" xfId="0" applyFill="1" applyBorder="1" applyAlignment="1" applyProtection="1">
      <alignment horizontal="center"/>
    </xf>
    <xf numFmtId="0" fontId="29" fillId="2" borderId="9" xfId="0" applyFont="1" applyFill="1" applyBorder="1" applyAlignment="1" applyProtection="1">
      <alignment horizontal="left" vertical="center"/>
    </xf>
    <xf numFmtId="0" fontId="29" fillId="2" borderId="9" xfId="0" applyFont="1" applyFill="1" applyBorder="1" applyAlignment="1" applyProtection="1">
      <alignment horizontal="left" vertical="center" wrapText="1"/>
    </xf>
    <xf numFmtId="0" fontId="10" fillId="19" borderId="9" xfId="0" applyFont="1" applyFill="1" applyBorder="1" applyAlignment="1" applyProtection="1">
      <alignment horizontal="center" vertical="center"/>
    </xf>
    <xf numFmtId="0" fontId="54" fillId="3" borderId="9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left"/>
    </xf>
    <xf numFmtId="0" fontId="4" fillId="0" borderId="0" xfId="0" applyFont="1" applyBorder="1" applyAlignment="1" applyProtection="1">
      <alignment horizontal="left"/>
    </xf>
    <xf numFmtId="0" fontId="4" fillId="0" borderId="9" xfId="0" applyFont="1" applyBorder="1" applyAlignment="1" applyProtection="1">
      <alignment horizontal="center" vertical="center"/>
    </xf>
    <xf numFmtId="0" fontId="4" fillId="2" borderId="12" xfId="0" applyFont="1" applyFill="1" applyBorder="1" applyAlignment="1" applyProtection="1">
      <alignment horizontal="center" vertical="center"/>
    </xf>
    <xf numFmtId="0" fontId="4" fillId="2" borderId="13" xfId="0" applyFont="1" applyFill="1" applyBorder="1" applyAlignment="1" applyProtection="1">
      <alignment horizontal="center" vertical="center"/>
    </xf>
    <xf numFmtId="0" fontId="4" fillId="2" borderId="14" xfId="0" applyFont="1" applyFill="1" applyBorder="1" applyAlignment="1" applyProtection="1">
      <alignment horizontal="center" vertical="center"/>
    </xf>
    <xf numFmtId="0" fontId="4" fillId="4" borderId="12" xfId="0" quotePrefix="1" applyFont="1" applyFill="1" applyBorder="1" applyAlignment="1" applyProtection="1">
      <alignment horizontal="center" vertical="center"/>
    </xf>
    <xf numFmtId="0" fontId="4" fillId="4" borderId="13" xfId="0" quotePrefix="1" applyFont="1" applyFill="1" applyBorder="1" applyAlignment="1" applyProtection="1">
      <alignment horizontal="center" vertical="center"/>
    </xf>
    <xf numFmtId="0" fontId="4" fillId="4" borderId="14" xfId="0" quotePrefix="1" applyFont="1" applyFill="1" applyBorder="1" applyAlignment="1" applyProtection="1">
      <alignment horizontal="center" vertical="center"/>
    </xf>
    <xf numFmtId="0" fontId="4" fillId="5" borderId="9" xfId="0" applyFont="1" applyFill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/>
    </xf>
    <xf numFmtId="0" fontId="4" fillId="0" borderId="2" xfId="0" applyFont="1" applyBorder="1" applyAlignment="1" applyProtection="1">
      <alignment horizontal="center"/>
    </xf>
    <xf numFmtId="0" fontId="4" fillId="0" borderId="3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/>
    </xf>
    <xf numFmtId="0" fontId="10" fillId="0" borderId="6" xfId="0" applyFont="1" applyBorder="1" applyAlignment="1" applyProtection="1">
      <alignment horizontal="center"/>
    </xf>
    <xf numFmtId="0" fontId="10" fillId="0" borderId="7" xfId="0" applyFont="1" applyBorder="1" applyAlignment="1" applyProtection="1">
      <alignment horizontal="center"/>
    </xf>
    <xf numFmtId="0" fontId="10" fillId="0" borderId="8" xfId="0" applyFont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center" vertical="center"/>
    </xf>
    <xf numFmtId="0" fontId="3" fillId="0" borderId="6" xfId="0" applyFont="1" applyFill="1" applyBorder="1" applyAlignment="1" applyProtection="1">
      <alignment horizontal="center" vertical="center"/>
    </xf>
    <xf numFmtId="0" fontId="3" fillId="0" borderId="7" xfId="0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horizontal="lef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4" fillId="0" borderId="9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4" borderId="12" xfId="0" quotePrefix="1" applyFont="1" applyFill="1" applyBorder="1" applyAlignment="1">
      <alignment horizontal="center" vertical="center"/>
    </xf>
    <xf numFmtId="0" fontId="4" fillId="4" borderId="13" xfId="0" quotePrefix="1" applyFont="1" applyFill="1" applyBorder="1" applyAlignment="1">
      <alignment horizontal="center" vertical="center"/>
    </xf>
    <xf numFmtId="0" fontId="4" fillId="4" borderId="14" xfId="0" quotePrefix="1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0" fillId="0" borderId="9" xfId="0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" fontId="6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16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" fontId="0" fillId="0" borderId="0" xfId="0" applyNumberFormat="1" applyAlignment="1">
      <alignment horizontal="left"/>
    </xf>
    <xf numFmtId="1" fontId="4" fillId="0" borderId="9" xfId="0" applyNumberFormat="1" applyFont="1" applyBorder="1" applyAlignment="1">
      <alignment horizontal="center" wrapText="1"/>
    </xf>
    <xf numFmtId="0" fontId="34" fillId="17" borderId="10" xfId="0" applyFont="1" applyFill="1" applyBorder="1" applyAlignment="1">
      <alignment horizontal="center" vertical="center"/>
    </xf>
    <xf numFmtId="0" fontId="34" fillId="17" borderId="11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" fontId="33" fillId="9" borderId="0" xfId="0" applyNumberFormat="1" applyFont="1" applyFill="1" applyAlignment="1">
      <alignment horizont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39" fillId="3" borderId="24" xfId="0" applyFont="1" applyFill="1" applyBorder="1" applyAlignment="1">
      <alignment horizontal="center" vertical="center" wrapText="1"/>
    </xf>
    <xf numFmtId="0" fontId="39" fillId="3" borderId="25" xfId="0" applyFont="1" applyFill="1" applyBorder="1" applyAlignment="1">
      <alignment horizontal="center" vertical="center" wrapText="1"/>
    </xf>
    <xf numFmtId="0" fontId="39" fillId="3" borderId="26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1" fontId="17" fillId="0" borderId="9" xfId="0" applyNumberFormat="1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0" fillId="0" borderId="9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2" fontId="0" fillId="0" borderId="0" xfId="0" applyNumberFormat="1" applyAlignment="1">
      <alignment horizontal="left" vertical="top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1" fontId="17" fillId="0" borderId="12" xfId="0" applyNumberFormat="1" applyFont="1" applyBorder="1" applyAlignment="1">
      <alignment horizontal="left" vertical="center" wrapText="1"/>
    </xf>
    <xf numFmtId="0" fontId="17" fillId="0" borderId="13" xfId="0" applyFont="1" applyBorder="1" applyAlignment="1">
      <alignment vertical="center"/>
    </xf>
    <xf numFmtId="0" fontId="17" fillId="0" borderId="14" xfId="0" applyFont="1" applyBorder="1" applyAlignment="1">
      <alignment vertical="center"/>
    </xf>
    <xf numFmtId="2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2" fillId="6" borderId="9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/>
    </xf>
    <xf numFmtId="0" fontId="2" fillId="6" borderId="13" xfId="0" applyFont="1" applyFill="1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0" fontId="0" fillId="0" borderId="13" xfId="0" applyBorder="1" applyAlignment="1">
      <alignment horizontal="left" vertical="center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1" fontId="2" fillId="0" borderId="12" xfId="0" applyNumberFormat="1" applyFont="1" applyBorder="1" applyAlignment="1" applyProtection="1">
      <alignment horizontal="center" vertical="center"/>
      <protection hidden="1"/>
    </xf>
    <xf numFmtId="0" fontId="2" fillId="0" borderId="14" xfId="0" applyFont="1" applyBorder="1" applyAlignment="1" applyProtection="1">
      <alignment horizontal="center" vertical="center"/>
      <protection hidden="1"/>
    </xf>
    <xf numFmtId="0" fontId="2" fillId="0" borderId="0" xfId="0" applyFont="1" applyAlignment="1">
      <alignment horizontal="left"/>
    </xf>
    <xf numFmtId="0" fontId="2" fillId="6" borderId="1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/>
    </xf>
    <xf numFmtId="0" fontId="2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10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18" fillId="0" borderId="3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left" vertical="top" wrapText="1"/>
    </xf>
    <xf numFmtId="0" fontId="18" fillId="0" borderId="8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0" fillId="0" borderId="6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0" fillId="0" borderId="8" xfId="0" applyBorder="1" applyAlignment="1" applyProtection="1">
      <alignment horizontal="center"/>
      <protection hidden="1"/>
    </xf>
    <xf numFmtId="0" fontId="0" fillId="0" borderId="4" xfId="0" applyFont="1" applyBorder="1" applyAlignment="1" applyProtection="1">
      <alignment horizontal="center"/>
      <protection hidden="1"/>
    </xf>
    <xf numFmtId="0" fontId="0" fillId="0" borderId="0" xfId="0" applyFont="1" applyBorder="1" applyAlignment="1" applyProtection="1">
      <alignment horizontal="center"/>
      <protection hidden="1"/>
    </xf>
    <xf numFmtId="0" fontId="0" fillId="0" borderId="5" xfId="0" applyFont="1" applyBorder="1" applyAlignment="1" applyProtection="1">
      <alignment horizontal="center"/>
      <protection hidden="1"/>
    </xf>
    <xf numFmtId="0" fontId="0" fillId="0" borderId="4" xfId="0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0" fillId="0" borderId="4" xfId="0" applyBorder="1" applyAlignment="1" applyProtection="1">
      <alignment horizontal="left" vertical="center"/>
      <protection hidden="1"/>
    </xf>
    <xf numFmtId="0" fontId="0" fillId="0" borderId="0" xfId="0" applyBorder="1" applyAlignment="1" applyProtection="1">
      <alignment horizontal="left" vertical="center"/>
      <protection hidden="1"/>
    </xf>
    <xf numFmtId="0" fontId="0" fillId="0" borderId="5" xfId="0" applyBorder="1" applyAlignment="1" applyProtection="1">
      <alignment horizontal="left" vertical="center"/>
      <protection hidden="1"/>
    </xf>
    <xf numFmtId="0" fontId="40" fillId="0" borderId="10" xfId="0" applyFont="1" applyBorder="1" applyAlignment="1">
      <alignment horizontal="center" vertical="center"/>
    </xf>
    <xf numFmtId="0" fontId="40" fillId="0" borderId="15" xfId="0" applyFont="1" applyBorder="1" applyAlignment="1">
      <alignment horizontal="center" vertical="center"/>
    </xf>
    <xf numFmtId="0" fontId="40" fillId="0" borderId="11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14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2" fillId="0" borderId="9" xfId="0" applyFont="1" applyBorder="1" applyAlignment="1">
      <alignment horizontal="center" vertical="center" wrapText="1"/>
    </xf>
    <xf numFmtId="0" fontId="42" fillId="0" borderId="9" xfId="0" applyFont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40" fillId="0" borderId="9" xfId="0" applyFont="1" applyBorder="1" applyAlignment="1">
      <alignment horizontal="center" vertical="center" wrapText="1"/>
    </xf>
    <xf numFmtId="0" fontId="40" fillId="0" borderId="10" xfId="0" applyFont="1" applyBorder="1" applyAlignment="1">
      <alignment horizontal="center" vertical="center" wrapText="1"/>
    </xf>
    <xf numFmtId="0" fontId="40" fillId="0" borderId="11" xfId="0" applyFont="1" applyBorder="1" applyAlignment="1">
      <alignment horizontal="center" vertical="center" wrapText="1"/>
    </xf>
    <xf numFmtId="0" fontId="40" fillId="0" borderId="0" xfId="0" applyFont="1" applyAlignment="1">
      <alignment horizontal="left" vertical="top" wrapText="1"/>
    </xf>
    <xf numFmtId="0" fontId="44" fillId="0" borderId="0" xfId="0" applyFont="1" applyAlignment="1">
      <alignment horizontal="center" vertical="center"/>
    </xf>
    <xf numFmtId="0" fontId="41" fillId="0" borderId="0" xfId="0" applyFont="1" applyAlignment="1" applyProtection="1">
      <alignment horizontal="left" vertical="center"/>
      <protection locked="0"/>
    </xf>
    <xf numFmtId="0" fontId="47" fillId="0" borderId="0" xfId="2" applyFont="1" applyAlignment="1" applyProtection="1">
      <alignment horizontal="left" vertical="center"/>
      <protection locked="0"/>
    </xf>
    <xf numFmtId="0" fontId="48" fillId="0" borderId="12" xfId="0" applyFont="1" applyBorder="1" applyAlignment="1">
      <alignment horizontal="center" vertical="center"/>
    </xf>
    <xf numFmtId="0" fontId="48" fillId="0" borderId="13" xfId="0" applyFont="1" applyBorder="1" applyAlignment="1">
      <alignment horizontal="center" vertical="center"/>
    </xf>
    <xf numFmtId="0" fontId="48" fillId="0" borderId="14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0" fillId="0" borderId="0" xfId="0" applyFont="1" applyAlignment="1">
      <alignment horizontal="left" vertical="center"/>
    </xf>
    <xf numFmtId="0" fontId="53" fillId="0" borderId="9" xfId="0" applyFont="1" applyBorder="1" applyAlignment="1">
      <alignment horizontal="center" vertical="center" wrapText="1"/>
    </xf>
    <xf numFmtId="0" fontId="41" fillId="0" borderId="9" xfId="0" applyFont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1" fillId="0" borderId="0" xfId="0" applyFont="1" applyAlignment="1">
      <alignment horizontal="left" vertical="center"/>
    </xf>
    <xf numFmtId="0" fontId="42" fillId="0" borderId="1" xfId="0" applyFont="1" applyBorder="1" applyAlignment="1" applyProtection="1">
      <alignment horizontal="center" vertical="center"/>
      <protection locked="0"/>
    </xf>
    <xf numFmtId="0" fontId="42" fillId="0" borderId="3" xfId="0" applyFont="1" applyBorder="1" applyAlignment="1" applyProtection="1">
      <alignment horizontal="center" vertical="center"/>
      <protection locked="0"/>
    </xf>
    <xf numFmtId="0" fontId="42" fillId="0" borderId="4" xfId="0" applyFont="1" applyBorder="1" applyAlignment="1" applyProtection="1">
      <alignment horizontal="center" vertical="center"/>
      <protection locked="0"/>
    </xf>
    <xf numFmtId="0" fontId="42" fillId="0" borderId="5" xfId="0" applyFont="1" applyBorder="1" applyAlignment="1" applyProtection="1">
      <alignment horizontal="center" vertical="center"/>
      <protection locked="0"/>
    </xf>
    <xf numFmtId="0" fontId="42" fillId="0" borderId="6" xfId="0" applyFont="1" applyBorder="1" applyAlignment="1" applyProtection="1">
      <alignment horizontal="center" vertical="center"/>
      <protection locked="0"/>
    </xf>
    <xf numFmtId="0" fontId="42" fillId="0" borderId="8" xfId="0" applyFont="1" applyBorder="1" applyAlignment="1" applyProtection="1">
      <alignment horizontal="center" vertical="center"/>
      <protection locked="0"/>
    </xf>
    <xf numFmtId="0" fontId="42" fillId="0" borderId="10" xfId="0" applyFont="1" applyBorder="1" applyAlignment="1" applyProtection="1">
      <alignment horizontal="center" vertical="center"/>
      <protection locked="0"/>
    </xf>
    <xf numFmtId="0" fontId="42" fillId="0" borderId="15" xfId="0" applyFont="1" applyBorder="1" applyAlignment="1" applyProtection="1">
      <alignment horizontal="center" vertical="center"/>
      <protection locked="0"/>
    </xf>
    <xf numFmtId="0" fontId="42" fillId="0" borderId="11" xfId="0" applyFont="1" applyBorder="1" applyAlignment="1" applyProtection="1">
      <alignment horizontal="center" vertical="center"/>
      <protection locked="0"/>
    </xf>
    <xf numFmtId="0" fontId="42" fillId="0" borderId="7" xfId="0" applyFont="1" applyBorder="1" applyAlignment="1" applyProtection="1">
      <alignment horizontal="center" vertical="center"/>
      <protection locked="0"/>
    </xf>
    <xf numFmtId="0" fontId="42" fillId="0" borderId="2" xfId="0" applyFont="1" applyBorder="1" applyAlignment="1" applyProtection="1">
      <alignment horizontal="left" vertical="center"/>
      <protection locked="0"/>
    </xf>
    <xf numFmtId="0" fontId="42" fillId="0" borderId="3" xfId="0" applyFont="1" applyBorder="1" applyAlignment="1" applyProtection="1">
      <alignment horizontal="left" vertical="center"/>
      <protection locked="0"/>
    </xf>
    <xf numFmtId="0" fontId="42" fillId="0" borderId="0" xfId="0" applyFont="1" applyBorder="1" applyAlignment="1" applyProtection="1">
      <alignment horizontal="left" vertical="center"/>
      <protection locked="0"/>
    </xf>
    <xf numFmtId="0" fontId="42" fillId="0" borderId="5" xfId="0" applyFont="1" applyBorder="1" applyAlignment="1" applyProtection="1">
      <alignment horizontal="left" vertical="center"/>
      <protection locked="0"/>
    </xf>
    <xf numFmtId="0" fontId="44" fillId="0" borderId="12" xfId="0" applyFont="1" applyBorder="1" applyAlignment="1">
      <alignment horizontal="center" vertical="center"/>
    </xf>
    <xf numFmtId="0" fontId="44" fillId="0" borderId="13" xfId="0" applyFont="1" applyBorder="1" applyAlignment="1">
      <alignment horizontal="center" vertical="center"/>
    </xf>
    <xf numFmtId="0" fontId="44" fillId="0" borderId="14" xfId="0" applyFont="1" applyBorder="1" applyAlignment="1">
      <alignment horizontal="center" vertical="center"/>
    </xf>
    <xf numFmtId="0" fontId="42" fillId="0" borderId="29" xfId="0" applyFont="1" applyBorder="1" applyAlignment="1" applyProtection="1">
      <alignment horizontal="left" vertical="center"/>
      <protection locked="0"/>
    </xf>
    <xf numFmtId="0" fontId="42" fillId="0" borderId="30" xfId="0" applyFont="1" applyBorder="1" applyAlignment="1" applyProtection="1">
      <alignment horizontal="left" vertical="center"/>
      <protection locked="0"/>
    </xf>
    <xf numFmtId="0" fontId="42" fillId="0" borderId="6" xfId="0" applyFont="1" applyBorder="1" applyAlignment="1" applyProtection="1">
      <alignment horizontal="left" vertical="center"/>
      <protection locked="0"/>
    </xf>
    <xf numFmtId="0" fontId="42" fillId="0" borderId="8" xfId="0" applyFont="1" applyBorder="1" applyAlignment="1" applyProtection="1">
      <alignment horizontal="left" vertical="center"/>
      <protection locked="0"/>
    </xf>
    <xf numFmtId="0" fontId="42" fillId="0" borderId="27" xfId="0" applyFont="1" applyBorder="1" applyAlignment="1" applyProtection="1">
      <alignment horizontal="left" vertical="center"/>
      <protection locked="0"/>
    </xf>
    <xf numFmtId="0" fontId="42" fillId="0" borderId="28" xfId="0" applyFont="1" applyBorder="1" applyAlignment="1" applyProtection="1">
      <alignment horizontal="left" vertical="center"/>
      <protection locked="0"/>
    </xf>
    <xf numFmtId="0" fontId="28" fillId="3" borderId="24" xfId="0" applyFont="1" applyFill="1" applyBorder="1" applyAlignment="1">
      <alignment horizontal="center" vertical="center" wrapText="1"/>
    </xf>
    <xf numFmtId="0" fontId="28" fillId="3" borderId="25" xfId="0" applyFont="1" applyFill="1" applyBorder="1" applyAlignment="1">
      <alignment horizontal="center" vertical="center" wrapText="1"/>
    </xf>
    <xf numFmtId="0" fontId="28" fillId="3" borderId="26" xfId="0" applyFont="1" applyFill="1" applyBorder="1" applyAlignment="1">
      <alignment horizontal="center" vertical="center" wrapText="1"/>
    </xf>
    <xf numFmtId="0" fontId="42" fillId="0" borderId="31" xfId="0" applyFont="1" applyBorder="1" applyAlignment="1" applyProtection="1">
      <alignment horizontal="left" vertical="center"/>
      <protection locked="0"/>
    </xf>
    <xf numFmtId="0" fontId="42" fillId="0" borderId="32" xfId="0" applyFont="1" applyBorder="1" applyAlignment="1" applyProtection="1">
      <alignment horizontal="left" vertical="center"/>
      <protection locked="0"/>
    </xf>
    <xf numFmtId="0" fontId="40" fillId="0" borderId="0" xfId="0" applyFont="1" applyAlignment="1" applyProtection="1">
      <alignment horizontal="left" vertical="center"/>
      <protection locked="0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0000CC"/>
      <color rgb="FF3333CC"/>
      <color rgb="FF66FF33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jpeg"/><Relationship Id="rId13" Type="http://schemas.openxmlformats.org/officeDocument/2006/relationships/hyperlink" Target="#IPS!A1"/><Relationship Id="rId18" Type="http://schemas.openxmlformats.org/officeDocument/2006/relationships/hyperlink" Target="#'Data Raport'!A1"/><Relationship Id="rId3" Type="http://schemas.openxmlformats.org/officeDocument/2006/relationships/hyperlink" Target="#DKN!A1"/><Relationship Id="rId7" Type="http://schemas.openxmlformats.org/officeDocument/2006/relationships/hyperlink" Target="#P.Ag!A1"/><Relationship Id="rId12" Type="http://schemas.openxmlformats.org/officeDocument/2006/relationships/hyperlink" Target="#IPA!A1"/><Relationship Id="rId17" Type="http://schemas.openxmlformats.org/officeDocument/2006/relationships/hyperlink" Target="#Prk!A1"/><Relationship Id="rId2" Type="http://schemas.openxmlformats.org/officeDocument/2006/relationships/hyperlink" Target="#'Deskripsi Sikap'!A1"/><Relationship Id="rId16" Type="http://schemas.openxmlformats.org/officeDocument/2006/relationships/hyperlink" Target="#Pjk!A1"/><Relationship Id="rId1" Type="http://schemas.openxmlformats.org/officeDocument/2006/relationships/image" Target="../media/image1.png"/><Relationship Id="rId6" Type="http://schemas.openxmlformats.org/officeDocument/2006/relationships/hyperlink" Target="#'Data Identitas'!A1"/><Relationship Id="rId11" Type="http://schemas.openxmlformats.org/officeDocument/2006/relationships/hyperlink" Target="#MM!A1"/><Relationship Id="rId5" Type="http://schemas.openxmlformats.org/officeDocument/2006/relationships/hyperlink" Target="#'Raport Ganjil'!A1"/><Relationship Id="rId15" Type="http://schemas.openxmlformats.org/officeDocument/2006/relationships/hyperlink" Target="#SBd!A1"/><Relationship Id="rId10" Type="http://schemas.openxmlformats.org/officeDocument/2006/relationships/hyperlink" Target="#B.Ind!A1"/><Relationship Id="rId4" Type="http://schemas.openxmlformats.org/officeDocument/2006/relationships/hyperlink" Target="#'hal depan'!A1"/><Relationship Id="rId9" Type="http://schemas.openxmlformats.org/officeDocument/2006/relationships/hyperlink" Target="#PPKn!A1"/><Relationship Id="rId14" Type="http://schemas.openxmlformats.org/officeDocument/2006/relationships/hyperlink" Target="#BIng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hyperlink" Target="#Home!A1"/><Relationship Id="rId2" Type="http://schemas.openxmlformats.org/officeDocument/2006/relationships/hyperlink" Target="#Home!A1"/><Relationship Id="rId1" Type="http://schemas.openxmlformats.org/officeDocument/2006/relationships/hyperlink" Target="#Home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hyperlink" Target="#'Raport Genap'!A1"/><Relationship Id="rId2" Type="http://schemas.openxmlformats.org/officeDocument/2006/relationships/hyperlink" Target="#'Raport Ganjil'!A1"/><Relationship Id="rId1" Type="http://schemas.openxmlformats.org/officeDocument/2006/relationships/hyperlink" Target="#Home!A1"/><Relationship Id="rId6" Type="http://schemas.openxmlformats.org/officeDocument/2006/relationships/hyperlink" Target="#'Ket Pindah &amp; Prestasi'!A1"/><Relationship Id="rId5" Type="http://schemas.openxmlformats.org/officeDocument/2006/relationships/hyperlink" Target="#'Coper dan Petunjuk'!A1"/><Relationship Id="rId4" Type="http://schemas.openxmlformats.org/officeDocument/2006/relationships/hyperlink" Target="#'hal depan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hal depan'!A1"/><Relationship Id="rId2" Type="http://schemas.openxmlformats.org/officeDocument/2006/relationships/hyperlink" Target="#'Raport Genap'!A1"/><Relationship Id="rId1" Type="http://schemas.openxmlformats.org/officeDocument/2006/relationships/hyperlink" Target="#'Raport Ganjil'!A1"/><Relationship Id="rId6" Type="http://schemas.openxmlformats.org/officeDocument/2006/relationships/hyperlink" Target="#'Ket Pindah &amp; Prestasi'!A1"/><Relationship Id="rId5" Type="http://schemas.openxmlformats.org/officeDocument/2006/relationships/hyperlink" Target="#'Coper dan Petunjuk'!A1"/><Relationship Id="rId4" Type="http://schemas.openxmlformats.org/officeDocument/2006/relationships/hyperlink" Target="#Home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hal depan'!A1"/><Relationship Id="rId2" Type="http://schemas.openxmlformats.org/officeDocument/2006/relationships/hyperlink" Target="#'Raport Genap'!A1"/><Relationship Id="rId1" Type="http://schemas.openxmlformats.org/officeDocument/2006/relationships/hyperlink" Target="#'Raport Ganjil'!A1"/><Relationship Id="rId6" Type="http://schemas.openxmlformats.org/officeDocument/2006/relationships/hyperlink" Target="#'Ket Pindah &amp; Prestasi'!A1"/><Relationship Id="rId5" Type="http://schemas.openxmlformats.org/officeDocument/2006/relationships/hyperlink" Target="#'Coper dan Petunjuk'!A1"/><Relationship Id="rId4" Type="http://schemas.openxmlformats.org/officeDocument/2006/relationships/hyperlink" Target="#Home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'Raport Ganjil'!A1"/><Relationship Id="rId7" Type="http://schemas.openxmlformats.org/officeDocument/2006/relationships/image" Target="../media/image3.jpeg"/><Relationship Id="rId2" Type="http://schemas.openxmlformats.org/officeDocument/2006/relationships/hyperlink" Target="#'hal depan'!A1"/><Relationship Id="rId1" Type="http://schemas.openxmlformats.org/officeDocument/2006/relationships/hyperlink" Target="#Home!A1"/><Relationship Id="rId6" Type="http://schemas.openxmlformats.org/officeDocument/2006/relationships/hyperlink" Target="#'Ket Pindah &amp; Prestasi'!A1"/><Relationship Id="rId5" Type="http://schemas.openxmlformats.org/officeDocument/2006/relationships/hyperlink" Target="#'Coper dan Petunjuk'!A1"/><Relationship Id="rId4" Type="http://schemas.openxmlformats.org/officeDocument/2006/relationships/hyperlink" Target="#'Raport Genap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Home!A1"/><Relationship Id="rId1" Type="http://schemas.openxmlformats.org/officeDocument/2006/relationships/hyperlink" Target="#Home!A1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hyperlink" Target="#'Raport Ganjil'!A1"/><Relationship Id="rId13" Type="http://schemas.openxmlformats.org/officeDocument/2006/relationships/hyperlink" Target="#'Coper dan Petunjuk'!A1"/><Relationship Id="rId18" Type="http://schemas.openxmlformats.org/officeDocument/2006/relationships/hyperlink" Target="#'Ket Pindah &amp; Prestasi'!A1"/><Relationship Id="rId3" Type="http://schemas.openxmlformats.org/officeDocument/2006/relationships/hyperlink" Target="#Home!A1"/><Relationship Id="rId7" Type="http://schemas.openxmlformats.org/officeDocument/2006/relationships/hyperlink" Target="#'Raport Ganjil'!A1"/><Relationship Id="rId12" Type="http://schemas.openxmlformats.org/officeDocument/2006/relationships/hyperlink" Target="#'Raport Genap'!A1"/><Relationship Id="rId17" Type="http://schemas.openxmlformats.org/officeDocument/2006/relationships/hyperlink" Target="#'Ket Pindah &amp; Prestasi'!A1"/><Relationship Id="rId2" Type="http://schemas.openxmlformats.org/officeDocument/2006/relationships/hyperlink" Target="#Home!A1"/><Relationship Id="rId16" Type="http://schemas.openxmlformats.org/officeDocument/2006/relationships/hyperlink" Target="#'Ket Pindah &amp; Prestasi'!A1"/><Relationship Id="rId1" Type="http://schemas.openxmlformats.org/officeDocument/2006/relationships/hyperlink" Target="#Home!A1"/><Relationship Id="rId6" Type="http://schemas.openxmlformats.org/officeDocument/2006/relationships/hyperlink" Target="#'hal depan'!A1"/><Relationship Id="rId11" Type="http://schemas.openxmlformats.org/officeDocument/2006/relationships/hyperlink" Target="#'Raport Genap'!A1"/><Relationship Id="rId5" Type="http://schemas.openxmlformats.org/officeDocument/2006/relationships/hyperlink" Target="#'hal depan'!A1"/><Relationship Id="rId15" Type="http://schemas.openxmlformats.org/officeDocument/2006/relationships/hyperlink" Target="#'Coper dan Petunjuk'!A1"/><Relationship Id="rId10" Type="http://schemas.openxmlformats.org/officeDocument/2006/relationships/hyperlink" Target="#'Raport Genap'!A1"/><Relationship Id="rId4" Type="http://schemas.openxmlformats.org/officeDocument/2006/relationships/hyperlink" Target="#'hal depan'!A1"/><Relationship Id="rId9" Type="http://schemas.openxmlformats.org/officeDocument/2006/relationships/hyperlink" Target="#'Raport Ganjil'!A1"/><Relationship Id="rId14" Type="http://schemas.openxmlformats.org/officeDocument/2006/relationships/hyperlink" Target="#'Coper dan Petunjuk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59121</xdr:colOff>
      <xdr:row>3</xdr:row>
      <xdr:rowOff>72776</xdr:rowOff>
    </xdr:from>
    <xdr:ext cx="6495386" cy="718598"/>
    <xdr:sp macro="" textlink="">
      <xdr:nvSpPr>
        <xdr:cNvPr id="2" name="Rectangle 1"/>
        <xdr:cNvSpPr/>
      </xdr:nvSpPr>
      <xdr:spPr>
        <a:xfrm>
          <a:off x="366852" y="644276"/>
          <a:ext cx="6495386" cy="718598"/>
        </a:xfrm>
        <a:prstGeom prst="rect">
          <a:avLst/>
        </a:prstGeom>
        <a:noFill/>
        <a:effectLst>
          <a:outerShdw blurRad="50800" dist="50800" dir="5400000" algn="ctr" rotWithShape="0">
            <a:srgbClr val="66FF33"/>
          </a:outerShdw>
        </a:effectLst>
      </xdr:spPr>
      <xdr:txBody>
        <a:bodyPr wrap="square" lIns="91440" tIns="45720" rIns="91440" bIns="45720">
          <a:noAutofit/>
          <a:scene3d>
            <a:camera prst="orthographicFront"/>
            <a:lightRig rig="glow" dir="tl">
              <a:rot lat="0" lon="0" rev="5400000"/>
            </a:lightRig>
          </a:scene3d>
          <a:sp3d contourW="12700">
            <a:bevelT w="25400" h="25400"/>
            <a:contourClr>
              <a:schemeClr val="accent6">
                <a:shade val="73000"/>
              </a:schemeClr>
            </a:contourClr>
          </a:sp3d>
        </a:bodyPr>
        <a:lstStyle/>
        <a:p>
          <a:pPr algn="l"/>
          <a:r>
            <a:rPr lang="id-ID" sz="3600" b="1" cap="none" spc="0">
              <a:ln w="11430"/>
              <a:solidFill>
                <a:srgbClr val="FFFF00"/>
              </a:solidFill>
              <a:effectLst>
                <a:outerShdw blurRad="80000" dist="40000" dir="5040000" algn="tl">
                  <a:srgbClr val="000000">
                    <a:alpha val="30000"/>
                  </a:srgbClr>
                </a:outerShdw>
              </a:effectLst>
              <a:latin typeface="Berlin Sans FB Demi" pitchFamily="34" charset="0"/>
            </a:rPr>
            <a:t>KURIKULUM 2013 (SMP)</a:t>
          </a:r>
          <a:endParaRPr lang="en-US" sz="3600" b="1" cap="none" spc="0">
            <a:ln w="11430"/>
            <a:solidFill>
              <a:srgbClr val="FFFF00"/>
            </a:solidFill>
            <a:effectLst>
              <a:outerShdw blurRad="80000" dist="40000" dir="5040000" algn="tl">
                <a:srgbClr val="000000">
                  <a:alpha val="30000"/>
                </a:srgbClr>
              </a:outerShdw>
            </a:effectLst>
            <a:latin typeface="Berlin Sans FB Demi" pitchFamily="34" charset="0"/>
          </a:endParaRPr>
        </a:p>
      </xdr:txBody>
    </xdr:sp>
    <xdr:clientData/>
  </xdr:oneCellAnchor>
  <xdr:twoCellAnchor editAs="oneCell">
    <xdr:from>
      <xdr:col>0</xdr:col>
      <xdr:colOff>91109</xdr:colOff>
      <xdr:row>2</xdr:row>
      <xdr:rowOff>8282</xdr:rowOff>
    </xdr:from>
    <xdr:to>
      <xdr:col>0</xdr:col>
      <xdr:colOff>91109</xdr:colOff>
      <xdr:row>6</xdr:row>
      <xdr:rowOff>77313</xdr:rowOff>
    </xdr:to>
    <xdr:pic>
      <xdr:nvPicPr>
        <xdr:cNvPr id="3" name="Picture 2" descr="tut-wuri-handayani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1109" y="389282"/>
          <a:ext cx="850998" cy="831031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oneCellAnchor>
    <xdr:from>
      <xdr:col>1</xdr:col>
      <xdr:colOff>0</xdr:colOff>
      <xdr:row>8</xdr:row>
      <xdr:rowOff>99385</xdr:rowOff>
    </xdr:from>
    <xdr:ext cx="2372381" cy="405432"/>
    <xdr:sp macro="" textlink="">
      <xdr:nvSpPr>
        <xdr:cNvPr id="4" name="Rectangle 3"/>
        <xdr:cNvSpPr/>
      </xdr:nvSpPr>
      <xdr:spPr>
        <a:xfrm>
          <a:off x="304800" y="1623385"/>
          <a:ext cx="2372381" cy="405432"/>
        </a:xfrm>
        <a:prstGeom prst="rect">
          <a:avLst/>
        </a:prstGeom>
        <a:solidFill>
          <a:srgbClr val="0000CC"/>
        </a:solidFill>
      </xdr:spPr>
      <xdr:txBody>
        <a:bodyPr wrap="none" lIns="91440" tIns="45720" rIns="91440" bIns="45720">
          <a:spAutoFit/>
        </a:bodyPr>
        <a:lstStyle/>
        <a:p>
          <a:pPr algn="ctr"/>
          <a:r>
            <a:rPr lang="id-ID" sz="20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Isian</a:t>
          </a:r>
          <a:r>
            <a:rPr lang="id-ID" sz="20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 Guru Wali Kelas</a:t>
          </a:r>
          <a:endParaRPr lang="en-US" sz="20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outerShdw blurRad="63500" dir="3600000" algn="tl" rotWithShape="0">
                <a:srgbClr val="000000">
                  <a:alpha val="70000"/>
                </a:srgbClr>
              </a:outerShdw>
            </a:effectLst>
          </a:endParaRPr>
        </a:p>
      </xdr:txBody>
    </xdr:sp>
    <xdr:clientData/>
  </xdr:oneCellAnchor>
  <xdr:twoCellAnchor>
    <xdr:from>
      <xdr:col>8</xdr:col>
      <xdr:colOff>37620</xdr:colOff>
      <xdr:row>5</xdr:row>
      <xdr:rowOff>180577</xdr:rowOff>
    </xdr:from>
    <xdr:to>
      <xdr:col>9</xdr:col>
      <xdr:colOff>1496306</xdr:colOff>
      <xdr:row>22</xdr:row>
      <xdr:rowOff>4804</xdr:rowOff>
    </xdr:to>
    <xdr:sp macro="" textlink="">
      <xdr:nvSpPr>
        <xdr:cNvPr id="5" name="Rounded Rectangle 4"/>
        <xdr:cNvSpPr/>
      </xdr:nvSpPr>
      <xdr:spPr>
        <a:xfrm>
          <a:off x="5959929" y="1133077"/>
          <a:ext cx="2069406" cy="2726551"/>
        </a:xfrm>
        <a:prstGeom prst="roundRect">
          <a:avLst/>
        </a:prstGeom>
        <a:gradFill>
          <a:gsLst>
            <a:gs pos="0">
              <a:srgbClr val="000000"/>
            </a:gs>
            <a:gs pos="39999">
              <a:srgbClr val="0A128C"/>
            </a:gs>
            <a:gs pos="70000">
              <a:srgbClr val="181CC7"/>
            </a:gs>
            <a:gs pos="88000">
              <a:srgbClr val="7005D4"/>
            </a:gs>
            <a:gs pos="100000">
              <a:srgbClr val="8C3D91"/>
            </a:gs>
          </a:gsLst>
          <a:lin ang="5400000" scaled="0"/>
        </a:gradFill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id-ID" sz="1200" b="1">
              <a:solidFill>
                <a:srgbClr val="FFFF00"/>
              </a:solidFill>
              <a:latin typeface="Arial Narrow" pitchFamily="34" charset="0"/>
            </a:rPr>
            <a:t>PETUNJUK</a:t>
          </a:r>
        </a:p>
        <a:p>
          <a:pPr algn="l"/>
          <a:r>
            <a:rPr lang="id-ID" sz="1000" b="0">
              <a:latin typeface="Arial Narrow" pitchFamily="34" charset="0"/>
            </a:rPr>
            <a:t>1. Isilah data wali kelas pd hal</a:t>
          </a:r>
          <a:r>
            <a:rPr lang="id-ID" sz="1000" b="0" baseline="0">
              <a:latin typeface="Arial Narrow" pitchFamily="34" charset="0"/>
            </a:rPr>
            <a:t> ini.</a:t>
          </a:r>
          <a:endParaRPr lang="id-ID" sz="1000" b="0">
            <a:latin typeface="Arial Narrow" pitchFamily="34" charset="0"/>
          </a:endParaRPr>
        </a:p>
        <a:p>
          <a:pPr algn="l"/>
          <a:r>
            <a:rPr lang="id-ID" sz="1000" b="0">
              <a:latin typeface="Arial Narrow" pitchFamily="34" charset="0"/>
            </a:rPr>
            <a:t>2. Isi data siswa pd hal Input Data    </a:t>
          </a:r>
        </a:p>
        <a:p>
          <a:pPr algn="l"/>
          <a:r>
            <a:rPr lang="id-ID" sz="1000" b="0">
              <a:latin typeface="Arial Narrow" pitchFamily="34" charset="0"/>
            </a:rPr>
            <a:t>    Siswa (Nama,NIS,Agama,</a:t>
          </a:r>
          <a:r>
            <a:rPr lang="id-ID" sz="1000" b="0" baseline="0">
              <a:latin typeface="Arial Narrow" pitchFamily="34" charset="0"/>
            </a:rPr>
            <a:t> dst</a:t>
          </a:r>
          <a:r>
            <a:rPr lang="id-ID" sz="1000" b="0">
              <a:latin typeface="Arial Narrow" pitchFamily="34" charset="0"/>
            </a:rPr>
            <a:t>)</a:t>
          </a:r>
        </a:p>
        <a:p>
          <a:pPr algn="l"/>
          <a:r>
            <a:rPr lang="id-ID" sz="1000" b="0">
              <a:latin typeface="Arial Narrow" pitchFamily="34" charset="0"/>
            </a:rPr>
            <a:t>3. Copy rekap nilai dari guru mapel,   </a:t>
          </a:r>
        </a:p>
        <a:p>
          <a:pPr algn="l"/>
          <a:r>
            <a:rPr lang="id-ID" sz="1000" b="0">
              <a:latin typeface="Arial Narrow" pitchFamily="34" charset="0"/>
            </a:rPr>
            <a:t>    Paste-kan pada form mapel yang </a:t>
          </a:r>
        </a:p>
        <a:p>
          <a:pPr algn="l"/>
          <a:r>
            <a:rPr lang="id-ID" sz="1000" b="0">
              <a:latin typeface="Arial Narrow" pitchFamily="34" charset="0"/>
            </a:rPr>
            <a:t>    telah disediakan (</a:t>
          </a:r>
          <a:r>
            <a:rPr lang="id-ID" sz="1000" b="1" i="1">
              <a:latin typeface="Arial Narrow" pitchFamily="34" charset="0"/>
            </a:rPr>
            <a:t>Paste Special</a:t>
          </a:r>
          <a:r>
            <a:rPr lang="id-ID" sz="1000" b="0">
              <a:latin typeface="Arial Narrow" pitchFamily="34" charset="0"/>
            </a:rPr>
            <a:t>).</a:t>
          </a:r>
        </a:p>
        <a:p>
          <a:pPr algn="l"/>
          <a:r>
            <a:rPr lang="id-ID" sz="1000" b="0">
              <a:latin typeface="Arial Narrow" pitchFamily="34" charset="0"/>
            </a:rPr>
            <a:t>4. Input data raport-absen, ekskul.</a:t>
          </a:r>
        </a:p>
        <a:p>
          <a:pPr algn="l"/>
          <a:r>
            <a:rPr lang="id-ID" sz="1000" b="0">
              <a:latin typeface="Arial Narrow" pitchFamily="34" charset="0"/>
            </a:rPr>
            <a:t>5. Input Deskripsi Antar Mapel pd</a:t>
          </a:r>
          <a:r>
            <a:rPr lang="id-ID" sz="1000" b="0" baseline="0">
              <a:latin typeface="Arial Narrow" pitchFamily="34" charset="0"/>
            </a:rPr>
            <a:t> </a:t>
          </a:r>
        </a:p>
        <a:p>
          <a:pPr algn="l"/>
          <a:r>
            <a:rPr lang="id-ID" sz="1000" b="0" baseline="0">
              <a:latin typeface="Arial Narrow" pitchFamily="34" charset="0"/>
            </a:rPr>
            <a:t>    hal Input Deskripsi Sikap.</a:t>
          </a:r>
        </a:p>
        <a:p>
          <a:pPr algn="l"/>
          <a:r>
            <a:rPr lang="id-ID" sz="1000" b="0" baseline="0">
              <a:latin typeface="Arial Narrow" pitchFamily="34" charset="0"/>
            </a:rPr>
            <a:t>6. Cetak Raport dgn mengklik Cetak</a:t>
          </a:r>
        </a:p>
        <a:p>
          <a:pPr algn="l"/>
          <a:r>
            <a:rPr lang="id-ID" sz="1000" b="0" baseline="0">
              <a:latin typeface="Arial Narrow" pitchFamily="34" charset="0"/>
            </a:rPr>
            <a:t>    Raport Hal Depan/Ganjil-Genap.</a:t>
          </a:r>
          <a:endParaRPr lang="id-ID" sz="1000" b="0">
            <a:latin typeface="Arial Narrow" pitchFamily="34" charset="0"/>
          </a:endParaRPr>
        </a:p>
        <a:p>
          <a:pPr algn="l"/>
          <a:r>
            <a:rPr lang="id-ID" sz="1000" b="0">
              <a:latin typeface="Arial Narrow" pitchFamily="34" charset="0"/>
            </a:rPr>
            <a:t>7. Kritik &amp; Saran kirim ke </a:t>
          </a:r>
        </a:p>
        <a:p>
          <a:pPr algn="l"/>
          <a:r>
            <a:rPr lang="id-ID" sz="1000" b="0">
              <a:latin typeface="Arial Narrow" pitchFamily="34" charset="0"/>
            </a:rPr>
            <a:t>    purnawanto@gmail.com</a:t>
          </a:r>
        </a:p>
        <a:p>
          <a:pPr algn="l"/>
          <a:r>
            <a:rPr lang="id-ID" sz="1000" b="0">
              <a:latin typeface="Arial Narrow" pitchFamily="34" charset="0"/>
            </a:rPr>
            <a:t>    facebook.com/purnawanto</a:t>
          </a:r>
        </a:p>
        <a:p>
          <a:pPr algn="l"/>
          <a:r>
            <a:rPr lang="id-ID" sz="1000" b="0">
              <a:latin typeface="Arial Narrow" pitchFamily="34" charset="0"/>
            </a:rPr>
            <a:t>    CP. 081361344424</a:t>
          </a:r>
        </a:p>
      </xdr:txBody>
    </xdr:sp>
    <xdr:clientData/>
  </xdr:twoCellAnchor>
  <xdr:oneCellAnchor>
    <xdr:from>
      <xdr:col>1</xdr:col>
      <xdr:colOff>47871</xdr:colOff>
      <xdr:row>0</xdr:row>
      <xdr:rowOff>147245</xdr:rowOff>
    </xdr:from>
    <xdr:ext cx="4875821" cy="718598"/>
    <xdr:sp macro="" textlink="">
      <xdr:nvSpPr>
        <xdr:cNvPr id="6" name="Rectangle 5"/>
        <xdr:cNvSpPr/>
      </xdr:nvSpPr>
      <xdr:spPr>
        <a:xfrm>
          <a:off x="355602" y="147245"/>
          <a:ext cx="4875821" cy="718598"/>
        </a:xfrm>
        <a:prstGeom prst="rect">
          <a:avLst/>
        </a:prstGeom>
        <a:noFill/>
        <a:effectLst>
          <a:outerShdw blurRad="50800" dist="50800" dir="5400000" algn="ctr" rotWithShape="0">
            <a:srgbClr val="FF00FF"/>
          </a:outerShdw>
        </a:effectLst>
      </xdr:spPr>
      <xdr:txBody>
        <a:bodyPr wrap="square" lIns="91440" tIns="45720" rIns="91440" bIns="45720">
          <a:noAutofit/>
          <a:scene3d>
            <a:camera prst="orthographicFront"/>
            <a:lightRig rig="glow" dir="tl">
              <a:rot lat="0" lon="0" rev="5400000"/>
            </a:lightRig>
          </a:scene3d>
          <a:sp3d contourW="12700">
            <a:bevelT w="25400" h="25400"/>
            <a:contourClr>
              <a:schemeClr val="accent6">
                <a:shade val="73000"/>
              </a:schemeClr>
            </a:contourClr>
          </a:sp3d>
        </a:bodyPr>
        <a:lstStyle/>
        <a:p>
          <a:pPr algn="l"/>
          <a:r>
            <a:rPr lang="id-ID" sz="3600" b="1" cap="none" spc="0">
              <a:ln w="11430"/>
              <a:solidFill>
                <a:srgbClr val="FFC000"/>
              </a:solidFill>
              <a:effectLst>
                <a:outerShdw blurRad="80000" dist="40000" dir="5040000" algn="tl">
                  <a:srgbClr val="000000">
                    <a:alpha val="30000"/>
                  </a:srgbClr>
                </a:outerShdw>
              </a:effectLst>
              <a:latin typeface="Berlin Sans FB Demi" pitchFamily="34" charset="0"/>
            </a:rPr>
            <a:t>APLIKASI RAPORT</a:t>
          </a:r>
          <a:endParaRPr lang="en-US" sz="3600" b="1" cap="none" spc="0">
            <a:ln w="11430"/>
            <a:solidFill>
              <a:srgbClr val="FFC000"/>
            </a:solidFill>
            <a:effectLst>
              <a:outerShdw blurRad="80000" dist="40000" dir="5040000" algn="tl">
                <a:srgbClr val="000000">
                  <a:alpha val="30000"/>
                </a:srgbClr>
              </a:outerShdw>
            </a:effectLst>
            <a:latin typeface="Berlin Sans FB Demi" pitchFamily="34" charset="0"/>
          </a:endParaRPr>
        </a:p>
      </xdr:txBody>
    </xdr:sp>
    <xdr:clientData/>
  </xdr:oneCellAnchor>
  <xdr:oneCellAnchor>
    <xdr:from>
      <xdr:col>8</xdr:col>
      <xdr:colOff>431748</xdr:colOff>
      <xdr:row>0</xdr:row>
      <xdr:rowOff>84874</xdr:rowOff>
    </xdr:from>
    <xdr:ext cx="1717329" cy="727250"/>
    <xdr:sp macro="" textlink="">
      <xdr:nvSpPr>
        <xdr:cNvPr id="7" name="Rectangle 6"/>
        <xdr:cNvSpPr/>
      </xdr:nvSpPr>
      <xdr:spPr>
        <a:xfrm>
          <a:off x="6784923" y="84874"/>
          <a:ext cx="1717329" cy="727250"/>
        </a:xfrm>
        <a:prstGeom prst="rect">
          <a:avLst/>
        </a:prstGeom>
        <a:noFill/>
        <a:effectLst>
          <a:outerShdw blurRad="50800" dist="50800" dir="5400000" algn="ctr" rotWithShape="0">
            <a:srgbClr val="FFFF00"/>
          </a:outerShdw>
        </a:effectLst>
        <a:scene3d>
          <a:camera prst="orthographicFront"/>
          <a:lightRig rig="brightRoom" dir="t"/>
        </a:scene3d>
        <a:sp3d prstMaterial="metal">
          <a:bevelT/>
        </a:sp3d>
      </xdr:spPr>
      <xdr:txBody>
        <a:bodyPr wrap="none" lIns="91440" tIns="45720" rIns="91440" bIns="45720">
          <a:spAutoFit/>
          <a:sp3d contourW="6350" prstMaterial="plastic">
            <a:bevelT w="20320" h="20320" prst="angle"/>
            <a:contourClr>
              <a:schemeClr val="accent1">
                <a:tint val="100000"/>
                <a:shade val="100000"/>
                <a:hueMod val="100000"/>
                <a:satMod val="100000"/>
              </a:schemeClr>
            </a:contourClr>
          </a:sp3d>
        </a:bodyPr>
        <a:lstStyle/>
        <a:p>
          <a:pPr algn="ctr"/>
          <a:r>
            <a:rPr lang="id-ID" sz="4000" b="1" cap="all" spc="0">
              <a:ln/>
              <a:solidFill>
                <a:srgbClr val="00FFFF"/>
              </a:solidFill>
              <a:effectLst>
                <a:outerShdw blurRad="19685" dist="12700" dir="5400000" algn="tl" rotWithShape="0">
                  <a:schemeClr val="accent1">
                    <a:satMod val="130000"/>
                    <a:alpha val="60000"/>
                  </a:schemeClr>
                </a:outerShdw>
                <a:reflection blurRad="10000" stA="55000" endPos="48000" dist="500" dir="5400000" sy="-100000" algn="bl" rotWithShape="0"/>
              </a:effectLst>
              <a:latin typeface="Berlin Sans FB" pitchFamily="34" charset="0"/>
            </a:rPr>
            <a:t>Home</a:t>
          </a:r>
          <a:endParaRPr lang="en-US" sz="4000" b="1" cap="all" spc="0">
            <a:ln/>
            <a:solidFill>
              <a:srgbClr val="00FFFF"/>
            </a:solidFill>
            <a:effectLst>
              <a:outerShdw blurRad="19685" dist="12700" dir="5400000" algn="tl" rotWithShape="0">
                <a:schemeClr val="accent1">
                  <a:satMod val="130000"/>
                  <a:alpha val="60000"/>
                </a:schemeClr>
              </a:outerShdw>
              <a:reflection blurRad="10000" stA="55000" endPos="48000" dist="500" dir="5400000" sy="-100000" algn="bl" rotWithShape="0"/>
            </a:effectLst>
            <a:latin typeface="Berlin Sans FB" pitchFamily="34" charset="0"/>
          </a:endParaRPr>
        </a:p>
      </xdr:txBody>
    </xdr:sp>
    <xdr:clientData/>
  </xdr:oneCellAnchor>
  <xdr:twoCellAnchor>
    <xdr:from>
      <xdr:col>5</xdr:col>
      <xdr:colOff>11587</xdr:colOff>
      <xdr:row>12</xdr:row>
      <xdr:rowOff>44715</xdr:rowOff>
    </xdr:from>
    <xdr:to>
      <xdr:col>7</xdr:col>
      <xdr:colOff>268347</xdr:colOff>
      <xdr:row>13</xdr:row>
      <xdr:rowOff>235214</xdr:rowOff>
    </xdr:to>
    <xdr:sp macro="" textlink="">
      <xdr:nvSpPr>
        <xdr:cNvPr id="8" name="Flowchart: Process 7">
          <a:hlinkClick xmlns:r="http://schemas.openxmlformats.org/officeDocument/2006/relationships" r:id="rId2" tooltip="Klik di sini untuk input Deskripsi Antar mata pelajaran"/>
        </xdr:cNvPr>
        <xdr:cNvSpPr/>
      </xdr:nvSpPr>
      <xdr:spPr>
        <a:xfrm>
          <a:off x="4612162" y="2387865"/>
          <a:ext cx="1714085" cy="247649"/>
        </a:xfrm>
        <a:prstGeom prst="flowChartProcess">
          <a:avLst/>
        </a:prstGeom>
        <a:solidFill>
          <a:srgbClr val="002060"/>
        </a:solidFill>
        <a:ln w="3175">
          <a:solidFill>
            <a:srgbClr val="FFFF00"/>
          </a:solidFill>
        </a:ln>
        <a:effectLst>
          <a:glow rad="228600">
            <a:schemeClr val="accent3">
              <a:satMod val="175000"/>
              <a:alpha val="40000"/>
            </a:schemeClr>
          </a:glow>
          <a:outerShdw blurRad="50800" dist="50800" dir="5400000" algn="ctr" rotWithShape="0">
            <a:srgbClr val="FFFF00"/>
          </a:outerShdw>
        </a:effectLst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1100" b="0" i="1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Arial Narrow" pitchFamily="34" charset="0"/>
            </a:rPr>
            <a:t>Input Deskripsi Antar Mapel</a:t>
          </a:r>
        </a:p>
      </xdr:txBody>
    </xdr:sp>
    <xdr:clientData/>
  </xdr:twoCellAnchor>
  <xdr:twoCellAnchor>
    <xdr:from>
      <xdr:col>5</xdr:col>
      <xdr:colOff>6610</xdr:colOff>
      <xdr:row>14</xdr:row>
      <xdr:rowOff>48035</xdr:rowOff>
    </xdr:from>
    <xdr:to>
      <xdr:col>7</xdr:col>
      <xdr:colOff>263370</xdr:colOff>
      <xdr:row>15</xdr:row>
      <xdr:rowOff>238535</xdr:rowOff>
    </xdr:to>
    <xdr:sp macro="" textlink="">
      <xdr:nvSpPr>
        <xdr:cNvPr id="9" name="Flowchart: Process 8">
          <a:hlinkClick xmlns:r="http://schemas.openxmlformats.org/officeDocument/2006/relationships" r:id="rId3" tooltip="Klik di sini untuk Check DKN dan Ranking"/>
        </xdr:cNvPr>
        <xdr:cNvSpPr/>
      </xdr:nvSpPr>
      <xdr:spPr>
        <a:xfrm>
          <a:off x="4607185" y="2695985"/>
          <a:ext cx="1714085" cy="247650"/>
        </a:xfrm>
        <a:prstGeom prst="flowChartProcess">
          <a:avLst/>
        </a:prstGeom>
        <a:solidFill>
          <a:srgbClr val="002060"/>
        </a:solidFill>
        <a:ln w="3175">
          <a:solidFill>
            <a:srgbClr val="FFFF00"/>
          </a:solidFill>
        </a:ln>
        <a:effectLst>
          <a:glow rad="139700">
            <a:schemeClr val="accent6">
              <a:satMod val="175000"/>
              <a:alpha val="40000"/>
            </a:schemeClr>
          </a:glow>
          <a:outerShdw blurRad="50800" dist="50800" dir="5400000" algn="ctr" rotWithShape="0">
            <a:srgbClr val="FFFF00"/>
          </a:outerShdw>
        </a:effectLst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1200" b="0" i="1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Check D K N</a:t>
          </a:r>
        </a:p>
      </xdr:txBody>
    </xdr:sp>
    <xdr:clientData/>
  </xdr:twoCellAnchor>
  <xdr:twoCellAnchor>
    <xdr:from>
      <xdr:col>5</xdr:col>
      <xdr:colOff>9916</xdr:colOff>
      <xdr:row>16</xdr:row>
      <xdr:rowOff>34790</xdr:rowOff>
    </xdr:from>
    <xdr:to>
      <xdr:col>7</xdr:col>
      <xdr:colOff>266676</xdr:colOff>
      <xdr:row>17</xdr:row>
      <xdr:rowOff>225289</xdr:rowOff>
    </xdr:to>
    <xdr:sp macro="" textlink="">
      <xdr:nvSpPr>
        <xdr:cNvPr id="10" name="Flowchart: Process 9">
          <a:hlinkClick xmlns:r="http://schemas.openxmlformats.org/officeDocument/2006/relationships" r:id="rId4" tooltip="Klik di sini untuk Check &amp; Cetak Rapot Halaman Depan"/>
        </xdr:cNvPr>
        <xdr:cNvSpPr/>
      </xdr:nvSpPr>
      <xdr:spPr>
        <a:xfrm>
          <a:off x="4610491" y="2987540"/>
          <a:ext cx="1714085" cy="247649"/>
        </a:xfrm>
        <a:prstGeom prst="flowChartProcess">
          <a:avLst/>
        </a:prstGeom>
        <a:solidFill>
          <a:srgbClr val="002060"/>
        </a:solidFill>
        <a:ln w="3175">
          <a:solidFill>
            <a:srgbClr val="FFFF00"/>
          </a:solidFill>
        </a:ln>
        <a:effectLst>
          <a:glow rad="228600">
            <a:schemeClr val="accent5">
              <a:satMod val="175000"/>
              <a:alpha val="40000"/>
            </a:schemeClr>
          </a:glow>
          <a:outerShdw blurRad="50800" dist="50800" dir="5400000" algn="ctr" rotWithShape="0">
            <a:srgbClr val="FFFF00"/>
          </a:outerShdw>
        </a:effectLst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1200" b="0" i="1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Cetak Raport Hal Depan</a:t>
          </a:r>
        </a:p>
      </xdr:txBody>
    </xdr:sp>
    <xdr:clientData/>
  </xdr:twoCellAnchor>
  <xdr:twoCellAnchor>
    <xdr:from>
      <xdr:col>5</xdr:col>
      <xdr:colOff>8283</xdr:colOff>
      <xdr:row>18</xdr:row>
      <xdr:rowOff>33130</xdr:rowOff>
    </xdr:from>
    <xdr:to>
      <xdr:col>7</xdr:col>
      <xdr:colOff>265043</xdr:colOff>
      <xdr:row>19</xdr:row>
      <xdr:rowOff>223630</xdr:rowOff>
    </xdr:to>
    <xdr:sp macro="" textlink="">
      <xdr:nvSpPr>
        <xdr:cNvPr id="11" name="Flowchart: Process 10">
          <a:hlinkClick xmlns:r="http://schemas.openxmlformats.org/officeDocument/2006/relationships" r:id="rId5" tooltip="Klik di sini untuk check &amp; cetak raport semester ganjil atau genap"/>
        </xdr:cNvPr>
        <xdr:cNvSpPr/>
      </xdr:nvSpPr>
      <xdr:spPr>
        <a:xfrm>
          <a:off x="4608858" y="3290680"/>
          <a:ext cx="1714085" cy="247650"/>
        </a:xfrm>
        <a:prstGeom prst="flowChartProcess">
          <a:avLst/>
        </a:prstGeom>
        <a:solidFill>
          <a:srgbClr val="002060"/>
        </a:solidFill>
        <a:ln w="3175">
          <a:solidFill>
            <a:srgbClr val="FFFF00"/>
          </a:solidFill>
        </a:ln>
        <a:effectLst>
          <a:glow rad="228600">
            <a:schemeClr val="accent5">
              <a:satMod val="175000"/>
              <a:alpha val="40000"/>
            </a:schemeClr>
          </a:glow>
          <a:outerShdw blurRad="50800" dist="50800" dir="5400000" algn="ctr" rotWithShape="0">
            <a:srgbClr val="FFFF00"/>
          </a:outerShdw>
        </a:effectLst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1200" b="0" i="1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Arial Narrow" pitchFamily="34" charset="0"/>
            </a:rPr>
            <a:t>Cetak Raport Ganjil-Genap</a:t>
          </a:r>
        </a:p>
      </xdr:txBody>
    </xdr:sp>
    <xdr:clientData/>
  </xdr:twoCellAnchor>
  <xdr:twoCellAnchor>
    <xdr:from>
      <xdr:col>3</xdr:col>
      <xdr:colOff>1992092</xdr:colOff>
      <xdr:row>8</xdr:row>
      <xdr:rowOff>142460</xdr:rowOff>
    </xdr:from>
    <xdr:to>
      <xdr:col>7</xdr:col>
      <xdr:colOff>273435</xdr:colOff>
      <xdr:row>10</xdr:row>
      <xdr:rowOff>121460</xdr:rowOff>
    </xdr:to>
    <xdr:sp macro="" textlink="">
      <xdr:nvSpPr>
        <xdr:cNvPr id="12" name="Flowchart: Process 11">
          <a:hlinkClick xmlns:r="http://schemas.openxmlformats.org/officeDocument/2006/relationships" r:id="rId6" tooltip="Klik di sini untuk input data peserta didik"/>
        </xdr:cNvPr>
        <xdr:cNvSpPr/>
      </xdr:nvSpPr>
      <xdr:spPr>
        <a:xfrm>
          <a:off x="3782792" y="1666460"/>
          <a:ext cx="2124000" cy="360000"/>
        </a:xfrm>
        <a:prstGeom prst="flowChartProcess">
          <a:avLst/>
        </a:prstGeom>
        <a:solidFill>
          <a:schemeClr val="tx1"/>
        </a:solidFill>
        <a:ln w="12700">
          <a:solidFill>
            <a:srgbClr val="FFFF00"/>
          </a:solidFill>
        </a:ln>
        <a:effectLst>
          <a:outerShdw blurRad="50800" dist="50800" dir="5400000" algn="ctr" rotWithShape="0">
            <a:srgbClr val="FFFF00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1400" b="1" i="1">
              <a:solidFill>
                <a:srgbClr val="00FFFF"/>
              </a:solidFill>
              <a:latin typeface="Arial Rounded MT Bold" pitchFamily="34" charset="0"/>
            </a:rPr>
            <a:t>Input Data Siswa</a:t>
          </a:r>
        </a:p>
      </xdr:txBody>
    </xdr:sp>
    <xdr:clientData/>
  </xdr:twoCellAnchor>
  <xdr:twoCellAnchor>
    <xdr:from>
      <xdr:col>5</xdr:col>
      <xdr:colOff>2833</xdr:colOff>
      <xdr:row>23</xdr:row>
      <xdr:rowOff>16565</xdr:rowOff>
    </xdr:from>
    <xdr:to>
      <xdr:col>5</xdr:col>
      <xdr:colOff>686833</xdr:colOff>
      <xdr:row>23</xdr:row>
      <xdr:rowOff>231913</xdr:rowOff>
    </xdr:to>
    <xdr:sp macro="" textlink="">
      <xdr:nvSpPr>
        <xdr:cNvPr id="13" name="Rectangle 12">
          <a:hlinkClick xmlns:r="http://schemas.openxmlformats.org/officeDocument/2006/relationships" r:id="rId7" tooltip="Klik di sini untuk menginput/mengcopy paste nilai Pendidikan Agama (purnawanto@gmail.com)"/>
        </xdr:cNvPr>
        <xdr:cNvSpPr/>
      </xdr:nvSpPr>
      <xdr:spPr>
        <a:xfrm>
          <a:off x="4177504" y="3973522"/>
          <a:ext cx="684000" cy="215348"/>
        </a:xfrm>
        <a:prstGeom prst="rect">
          <a:avLst/>
        </a:prstGeom>
        <a:solidFill>
          <a:schemeClr val="tx1"/>
        </a:solidFill>
        <a:ln w="31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1000" b="1" i="1">
              <a:latin typeface="Arial Narrow" pitchFamily="34" charset="0"/>
            </a:rPr>
            <a:t>P. Agama</a:t>
          </a:r>
        </a:p>
      </xdr:txBody>
    </xdr:sp>
    <xdr:clientData/>
  </xdr:twoCellAnchor>
  <xdr:twoCellAnchor>
    <xdr:from>
      <xdr:col>6</xdr:col>
      <xdr:colOff>401736</xdr:colOff>
      <xdr:row>2</xdr:row>
      <xdr:rowOff>11908</xdr:rowOff>
    </xdr:from>
    <xdr:to>
      <xdr:col>8</xdr:col>
      <xdr:colOff>360861</xdr:colOff>
      <xdr:row>6</xdr:row>
      <xdr:rowOff>113908</xdr:rowOff>
    </xdr:to>
    <xdr:sp macro="" textlink="">
      <xdr:nvSpPr>
        <xdr:cNvPr id="20" name="Oval 19"/>
        <xdr:cNvSpPr/>
      </xdr:nvSpPr>
      <xdr:spPr>
        <a:xfrm>
          <a:off x="5425493" y="392908"/>
          <a:ext cx="862639" cy="864000"/>
        </a:xfrm>
        <a:prstGeom prst="ellipse">
          <a:avLst/>
        </a:prstGeom>
        <a:blipFill>
          <a:blip xmlns:r="http://schemas.openxmlformats.org/officeDocument/2006/relationships" r:embed="rId8" cstate="print"/>
          <a:stretch>
            <a:fillRect/>
          </a:stretch>
        </a:blip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5</xdr:col>
      <xdr:colOff>715326</xdr:colOff>
      <xdr:row>23</xdr:row>
      <xdr:rowOff>13634</xdr:rowOff>
    </xdr:from>
    <xdr:to>
      <xdr:col>6</xdr:col>
      <xdr:colOff>442240</xdr:colOff>
      <xdr:row>23</xdr:row>
      <xdr:rowOff>228982</xdr:rowOff>
    </xdr:to>
    <xdr:sp macro="" textlink="">
      <xdr:nvSpPr>
        <xdr:cNvPr id="21" name="Rectangle 20">
          <a:hlinkClick xmlns:r="http://schemas.openxmlformats.org/officeDocument/2006/relationships" r:id="rId9" tooltip="Klik di sini untuk menginput/mengcopy paste nilai PKn (purnawanto@gmail.com)"/>
        </xdr:cNvPr>
        <xdr:cNvSpPr/>
      </xdr:nvSpPr>
      <xdr:spPr>
        <a:xfrm>
          <a:off x="4889997" y="3970591"/>
          <a:ext cx="576000" cy="215348"/>
        </a:xfrm>
        <a:prstGeom prst="rect">
          <a:avLst/>
        </a:prstGeom>
        <a:solidFill>
          <a:schemeClr val="tx1"/>
        </a:solidFill>
        <a:ln w="31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1000" b="1" i="1">
              <a:latin typeface="Arial Narrow" pitchFamily="34" charset="0"/>
            </a:rPr>
            <a:t>P  P K n</a:t>
          </a:r>
        </a:p>
      </xdr:txBody>
    </xdr:sp>
    <xdr:clientData/>
  </xdr:twoCellAnchor>
  <xdr:twoCellAnchor>
    <xdr:from>
      <xdr:col>6</xdr:col>
      <xdr:colOff>472303</xdr:colOff>
      <xdr:row>23</xdr:row>
      <xdr:rowOff>14054</xdr:rowOff>
    </xdr:from>
    <xdr:to>
      <xdr:col>8</xdr:col>
      <xdr:colOff>144789</xdr:colOff>
      <xdr:row>23</xdr:row>
      <xdr:rowOff>229402</xdr:rowOff>
    </xdr:to>
    <xdr:sp macro="" textlink="">
      <xdr:nvSpPr>
        <xdr:cNvPr id="22" name="Rectangle 21">
          <a:hlinkClick xmlns:r="http://schemas.openxmlformats.org/officeDocument/2006/relationships" r:id="rId10" tooltip="Klik di sini untuk menginput/mengcopy paste nilai Bhs Indonesia (purnawanto@gmail.com)"/>
        </xdr:cNvPr>
        <xdr:cNvSpPr/>
      </xdr:nvSpPr>
      <xdr:spPr>
        <a:xfrm>
          <a:off x="5496060" y="3971011"/>
          <a:ext cx="576000" cy="215348"/>
        </a:xfrm>
        <a:prstGeom prst="rect">
          <a:avLst/>
        </a:prstGeom>
        <a:solidFill>
          <a:schemeClr val="tx1"/>
        </a:solidFill>
        <a:ln w="31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1000" b="1" i="1">
              <a:latin typeface="Arial Narrow" pitchFamily="34" charset="0"/>
            </a:rPr>
            <a:t>B. Indo</a:t>
          </a:r>
        </a:p>
      </xdr:txBody>
    </xdr:sp>
    <xdr:clientData/>
  </xdr:twoCellAnchor>
  <xdr:twoCellAnchor>
    <xdr:from>
      <xdr:col>8</xdr:col>
      <xdr:colOff>183308</xdr:colOff>
      <xdr:row>23</xdr:row>
      <xdr:rowOff>11123</xdr:rowOff>
    </xdr:from>
    <xdr:to>
      <xdr:col>9</xdr:col>
      <xdr:colOff>149708</xdr:colOff>
      <xdr:row>23</xdr:row>
      <xdr:rowOff>226471</xdr:rowOff>
    </xdr:to>
    <xdr:sp macro="" textlink="">
      <xdr:nvSpPr>
        <xdr:cNvPr id="23" name="Rectangle 22">
          <a:hlinkClick xmlns:r="http://schemas.openxmlformats.org/officeDocument/2006/relationships" r:id="rId11" tooltip="Klik di sini untuk menginput/mengcopy paste nilai Matematika (purnawanto@gmail.com)"/>
        </xdr:cNvPr>
        <xdr:cNvSpPr/>
      </xdr:nvSpPr>
      <xdr:spPr>
        <a:xfrm>
          <a:off x="6110579" y="3968080"/>
          <a:ext cx="576000" cy="215348"/>
        </a:xfrm>
        <a:prstGeom prst="rect">
          <a:avLst/>
        </a:prstGeom>
        <a:solidFill>
          <a:schemeClr val="tx1"/>
        </a:solidFill>
        <a:ln w="31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1000" b="1" i="1">
              <a:latin typeface="Arial Narrow" pitchFamily="34" charset="0"/>
            </a:rPr>
            <a:t>Mat</a:t>
          </a:r>
        </a:p>
      </xdr:txBody>
    </xdr:sp>
    <xdr:clientData/>
  </xdr:twoCellAnchor>
  <xdr:twoCellAnchor>
    <xdr:from>
      <xdr:col>9</xdr:col>
      <xdr:colOff>183320</xdr:colOff>
      <xdr:row>23</xdr:row>
      <xdr:rowOff>11119</xdr:rowOff>
    </xdr:from>
    <xdr:to>
      <xdr:col>9</xdr:col>
      <xdr:colOff>831320</xdr:colOff>
      <xdr:row>23</xdr:row>
      <xdr:rowOff>226467</xdr:rowOff>
    </xdr:to>
    <xdr:sp macro="" textlink="">
      <xdr:nvSpPr>
        <xdr:cNvPr id="24" name="Rectangle 23">
          <a:hlinkClick xmlns:r="http://schemas.openxmlformats.org/officeDocument/2006/relationships" r:id="rId12" tooltip="Klik di sini untuk menginput/mengcopy paste nilai I P A (purnawanto@gmail.com)"/>
        </xdr:cNvPr>
        <xdr:cNvSpPr/>
      </xdr:nvSpPr>
      <xdr:spPr>
        <a:xfrm>
          <a:off x="6720191" y="3968076"/>
          <a:ext cx="648000" cy="215348"/>
        </a:xfrm>
        <a:prstGeom prst="rect">
          <a:avLst/>
        </a:prstGeom>
        <a:solidFill>
          <a:schemeClr val="tx1"/>
        </a:solidFill>
        <a:ln w="31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1000" b="1" i="1">
              <a:latin typeface="Arial Narrow" pitchFamily="34" charset="0"/>
            </a:rPr>
            <a:t>I P A</a:t>
          </a:r>
        </a:p>
      </xdr:txBody>
    </xdr:sp>
    <xdr:clientData/>
  </xdr:twoCellAnchor>
  <xdr:twoCellAnchor>
    <xdr:from>
      <xdr:col>5</xdr:col>
      <xdr:colOff>8272</xdr:colOff>
      <xdr:row>24</xdr:row>
      <xdr:rowOff>22010</xdr:rowOff>
    </xdr:from>
    <xdr:to>
      <xdr:col>5</xdr:col>
      <xdr:colOff>692272</xdr:colOff>
      <xdr:row>25</xdr:row>
      <xdr:rowOff>177487</xdr:rowOff>
    </xdr:to>
    <xdr:sp macro="" textlink="">
      <xdr:nvSpPr>
        <xdr:cNvPr id="25" name="Rectangle 24">
          <a:hlinkClick xmlns:r="http://schemas.openxmlformats.org/officeDocument/2006/relationships" r:id="rId13" tooltip="Klik di sini untuk menginput/mengcopy paste nilai I P S (purnawanto@gmail.com)"/>
        </xdr:cNvPr>
        <xdr:cNvSpPr/>
      </xdr:nvSpPr>
      <xdr:spPr>
        <a:xfrm>
          <a:off x="4182943" y="4229339"/>
          <a:ext cx="684000" cy="215348"/>
        </a:xfrm>
        <a:prstGeom prst="rect">
          <a:avLst/>
        </a:prstGeom>
        <a:solidFill>
          <a:schemeClr val="tx1"/>
        </a:solidFill>
        <a:ln w="31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1000" b="1" i="1">
              <a:latin typeface="Arial Narrow" pitchFamily="34" charset="0"/>
            </a:rPr>
            <a:t>I P S</a:t>
          </a:r>
        </a:p>
      </xdr:txBody>
    </xdr:sp>
    <xdr:clientData/>
  </xdr:twoCellAnchor>
  <xdr:twoCellAnchor>
    <xdr:from>
      <xdr:col>5</xdr:col>
      <xdr:colOff>720765</xdr:colOff>
      <xdr:row>24</xdr:row>
      <xdr:rowOff>19079</xdr:rowOff>
    </xdr:from>
    <xdr:to>
      <xdr:col>6</xdr:col>
      <xdr:colOff>447679</xdr:colOff>
      <xdr:row>25</xdr:row>
      <xdr:rowOff>174556</xdr:rowOff>
    </xdr:to>
    <xdr:sp macro="" textlink="">
      <xdr:nvSpPr>
        <xdr:cNvPr id="26" name="Rectangle 25">
          <a:hlinkClick xmlns:r="http://schemas.openxmlformats.org/officeDocument/2006/relationships" r:id="rId14" tooltip="Klik di sini untuk menginput/mengcopy paste nilai Bahasa Inggris (purnawanto@gmail.com)"/>
        </xdr:cNvPr>
        <xdr:cNvSpPr/>
      </xdr:nvSpPr>
      <xdr:spPr>
        <a:xfrm>
          <a:off x="4895436" y="4226408"/>
          <a:ext cx="576000" cy="215348"/>
        </a:xfrm>
        <a:prstGeom prst="rect">
          <a:avLst/>
        </a:prstGeom>
        <a:solidFill>
          <a:schemeClr val="tx1"/>
        </a:solidFill>
        <a:ln w="31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1000" b="1" i="1">
              <a:latin typeface="Arial Narrow" pitchFamily="34" charset="0"/>
            </a:rPr>
            <a:t>B. Ingg</a:t>
          </a:r>
        </a:p>
      </xdr:txBody>
    </xdr:sp>
    <xdr:clientData/>
  </xdr:twoCellAnchor>
  <xdr:twoCellAnchor>
    <xdr:from>
      <xdr:col>6</xdr:col>
      <xdr:colOff>477742</xdr:colOff>
      <xdr:row>24</xdr:row>
      <xdr:rowOff>19499</xdr:rowOff>
    </xdr:from>
    <xdr:to>
      <xdr:col>8</xdr:col>
      <xdr:colOff>150228</xdr:colOff>
      <xdr:row>25</xdr:row>
      <xdr:rowOff>174976</xdr:rowOff>
    </xdr:to>
    <xdr:sp macro="" textlink="">
      <xdr:nvSpPr>
        <xdr:cNvPr id="27" name="Rectangle 26">
          <a:hlinkClick xmlns:r="http://schemas.openxmlformats.org/officeDocument/2006/relationships" r:id="rId15" tooltip="Klik di sini untuk menginput/mengcopy paste nilai Seni Budaya (purnawanto@gmail.com)"/>
        </xdr:cNvPr>
        <xdr:cNvSpPr/>
      </xdr:nvSpPr>
      <xdr:spPr>
        <a:xfrm>
          <a:off x="5501499" y="4226828"/>
          <a:ext cx="576000" cy="215348"/>
        </a:xfrm>
        <a:prstGeom prst="rect">
          <a:avLst/>
        </a:prstGeom>
        <a:solidFill>
          <a:schemeClr val="tx1"/>
        </a:solidFill>
        <a:ln w="31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1000" b="1" i="1">
              <a:latin typeface="Arial Narrow" pitchFamily="34" charset="0"/>
            </a:rPr>
            <a:t>S B D</a:t>
          </a:r>
        </a:p>
      </xdr:txBody>
    </xdr:sp>
    <xdr:clientData/>
  </xdr:twoCellAnchor>
  <xdr:twoCellAnchor>
    <xdr:from>
      <xdr:col>8</xdr:col>
      <xdr:colOff>188747</xdr:colOff>
      <xdr:row>24</xdr:row>
      <xdr:rowOff>16568</xdr:rowOff>
    </xdr:from>
    <xdr:to>
      <xdr:col>9</xdr:col>
      <xdr:colOff>155147</xdr:colOff>
      <xdr:row>25</xdr:row>
      <xdr:rowOff>172045</xdr:rowOff>
    </xdr:to>
    <xdr:sp macro="" textlink="">
      <xdr:nvSpPr>
        <xdr:cNvPr id="28" name="Rectangle 27">
          <a:hlinkClick xmlns:r="http://schemas.openxmlformats.org/officeDocument/2006/relationships" r:id="rId16" tooltip="Klik di sini untuk menginput/mengcopy paste nilai Penjas Orkes (purnawanto@gmail.com)"/>
        </xdr:cNvPr>
        <xdr:cNvSpPr/>
      </xdr:nvSpPr>
      <xdr:spPr>
        <a:xfrm>
          <a:off x="6116018" y="4223897"/>
          <a:ext cx="576000" cy="215348"/>
        </a:xfrm>
        <a:prstGeom prst="rect">
          <a:avLst/>
        </a:prstGeom>
        <a:solidFill>
          <a:schemeClr val="tx1"/>
        </a:solidFill>
        <a:ln w="31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1000" b="1" i="1">
              <a:latin typeface="Arial Narrow" pitchFamily="34" charset="0"/>
            </a:rPr>
            <a:t>Penjas</a:t>
          </a:r>
        </a:p>
      </xdr:txBody>
    </xdr:sp>
    <xdr:clientData/>
  </xdr:twoCellAnchor>
  <xdr:twoCellAnchor>
    <xdr:from>
      <xdr:col>9</xdr:col>
      <xdr:colOff>188758</xdr:colOff>
      <xdr:row>24</xdr:row>
      <xdr:rowOff>16564</xdr:rowOff>
    </xdr:from>
    <xdr:to>
      <xdr:col>9</xdr:col>
      <xdr:colOff>836758</xdr:colOff>
      <xdr:row>25</xdr:row>
      <xdr:rowOff>172041</xdr:rowOff>
    </xdr:to>
    <xdr:sp macro="" textlink="">
      <xdr:nvSpPr>
        <xdr:cNvPr id="29" name="Rectangle 28">
          <a:hlinkClick xmlns:r="http://schemas.openxmlformats.org/officeDocument/2006/relationships" r:id="rId17" tooltip="Klik di sini untuk menginput/mengcopy paste nilai Prakarya (purnawanto@gmail.com)"/>
        </xdr:cNvPr>
        <xdr:cNvSpPr/>
      </xdr:nvSpPr>
      <xdr:spPr>
        <a:xfrm>
          <a:off x="6725629" y="4223893"/>
          <a:ext cx="648000" cy="215348"/>
        </a:xfrm>
        <a:prstGeom prst="rect">
          <a:avLst/>
        </a:prstGeom>
        <a:solidFill>
          <a:schemeClr val="tx1"/>
        </a:solidFill>
        <a:ln w="31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1000" b="1" i="1">
              <a:latin typeface="Arial Narrow" pitchFamily="34" charset="0"/>
            </a:rPr>
            <a:t>Prakarya</a:t>
          </a:r>
        </a:p>
      </xdr:txBody>
    </xdr:sp>
    <xdr:clientData/>
  </xdr:twoCellAnchor>
  <xdr:twoCellAnchor>
    <xdr:from>
      <xdr:col>4</xdr:col>
      <xdr:colOff>29308</xdr:colOff>
      <xdr:row>10</xdr:row>
      <xdr:rowOff>188943</xdr:rowOff>
    </xdr:from>
    <xdr:to>
      <xdr:col>7</xdr:col>
      <xdr:colOff>275140</xdr:colOff>
      <xdr:row>11</xdr:row>
      <xdr:rowOff>248814</xdr:rowOff>
    </xdr:to>
    <xdr:sp macro="" textlink="">
      <xdr:nvSpPr>
        <xdr:cNvPr id="30" name="Flowchart: Process 29">
          <a:hlinkClick xmlns:r="http://schemas.openxmlformats.org/officeDocument/2006/relationships" r:id="rId18" tooltip="Klik di sini untuk input absensi dan data ekstrakurikuler."/>
        </xdr:cNvPr>
        <xdr:cNvSpPr/>
      </xdr:nvSpPr>
      <xdr:spPr>
        <a:xfrm>
          <a:off x="4081096" y="2093943"/>
          <a:ext cx="1828448" cy="250371"/>
        </a:xfrm>
        <a:prstGeom prst="flowChartProcess">
          <a:avLst/>
        </a:prstGeom>
        <a:solidFill>
          <a:srgbClr val="002060"/>
        </a:solidFill>
        <a:ln w="3175">
          <a:solidFill>
            <a:srgbClr val="FFFF00"/>
          </a:solidFill>
        </a:ln>
        <a:effectLst>
          <a:glow rad="228600">
            <a:schemeClr val="accent3">
              <a:satMod val="175000"/>
              <a:alpha val="40000"/>
            </a:schemeClr>
          </a:glow>
          <a:outerShdw blurRad="50800" dist="50800" dir="5400000" algn="ctr" rotWithShape="0">
            <a:srgbClr val="FFFF00"/>
          </a:outerShdw>
        </a:effectLst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1050" b="0" i="1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Arial Narrow" pitchFamily="34" charset="0"/>
            </a:rPr>
            <a:t>Input Data Raport-Absen-Ekskul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857250</xdr:colOff>
      <xdr:row>1</xdr:row>
      <xdr:rowOff>142875</xdr:rowOff>
    </xdr:from>
    <xdr:to>
      <xdr:col>1</xdr:col>
      <xdr:colOff>1829250</xdr:colOff>
      <xdr:row>2</xdr:row>
      <xdr:rowOff>312375</xdr:rowOff>
    </xdr:to>
    <xdr:sp macro="" textlink="">
      <xdr:nvSpPr>
        <xdr:cNvPr id="2" name="Rounded Rectangle 1">
          <a:hlinkClick xmlns:r="http://schemas.openxmlformats.org/officeDocument/2006/relationships" r:id="rId1" tooltip="Klik Home untuk kembali ke halaman Menu (Home)"/>
        </xdr:cNvPr>
        <xdr:cNvSpPr/>
      </xdr:nvSpPr>
      <xdr:spPr>
        <a:xfrm>
          <a:off x="1162050" y="333375"/>
          <a:ext cx="972000" cy="360000"/>
        </a:xfrm>
        <a:prstGeom prst="roundRect">
          <a:avLst/>
        </a:prstGeom>
        <a:gradFill>
          <a:gsLst>
            <a:gs pos="0">
              <a:srgbClr val="000000"/>
            </a:gs>
            <a:gs pos="39999">
              <a:srgbClr val="0A128C"/>
            </a:gs>
            <a:gs pos="70000">
              <a:srgbClr val="181CC7"/>
            </a:gs>
            <a:gs pos="88000">
              <a:srgbClr val="7005D4"/>
            </a:gs>
            <a:gs pos="100000">
              <a:srgbClr val="8C3D91"/>
            </a:gs>
          </a:gsLst>
          <a:lin ang="5400000" scaled="0"/>
        </a:gradFill>
        <a:effectLst>
          <a:outerShdw blurRad="50800" dist="50800" dir="5400000" algn="ctr" rotWithShape="0">
            <a:srgbClr val="FF00FF"/>
          </a:outerShdw>
        </a:effectLst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2400" b="1">
              <a:solidFill>
                <a:srgbClr val="FFFF00"/>
              </a:solidFill>
              <a:latin typeface="Arial Narrow" pitchFamily="34" charset="0"/>
            </a:rPr>
            <a:t>Home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847725</xdr:colOff>
      <xdr:row>1</xdr:row>
      <xdr:rowOff>180975</xdr:rowOff>
    </xdr:from>
    <xdr:to>
      <xdr:col>1</xdr:col>
      <xdr:colOff>1819725</xdr:colOff>
      <xdr:row>3</xdr:row>
      <xdr:rowOff>36150</xdr:rowOff>
    </xdr:to>
    <xdr:sp macro="" textlink="">
      <xdr:nvSpPr>
        <xdr:cNvPr id="2" name="Rounded Rectangle 1">
          <a:hlinkClick xmlns:r="http://schemas.openxmlformats.org/officeDocument/2006/relationships" r:id="rId1" tooltip="Klik Home untuk kembali ke halaman Menu (Home)"/>
        </xdr:cNvPr>
        <xdr:cNvSpPr/>
      </xdr:nvSpPr>
      <xdr:spPr>
        <a:xfrm>
          <a:off x="1152525" y="371475"/>
          <a:ext cx="972000" cy="360000"/>
        </a:xfrm>
        <a:prstGeom prst="roundRect">
          <a:avLst/>
        </a:prstGeom>
        <a:gradFill>
          <a:gsLst>
            <a:gs pos="0">
              <a:srgbClr val="000000"/>
            </a:gs>
            <a:gs pos="39999">
              <a:srgbClr val="0A128C"/>
            </a:gs>
            <a:gs pos="70000">
              <a:srgbClr val="181CC7"/>
            </a:gs>
            <a:gs pos="88000">
              <a:srgbClr val="7005D4"/>
            </a:gs>
            <a:gs pos="100000">
              <a:srgbClr val="8C3D91"/>
            </a:gs>
          </a:gsLst>
          <a:lin ang="5400000" scaled="0"/>
        </a:gradFill>
        <a:effectLst>
          <a:outerShdw blurRad="50800" dist="50800" dir="5400000" algn="ctr" rotWithShape="0">
            <a:srgbClr val="FF00FF"/>
          </a:outerShdw>
        </a:effectLst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2400" b="1">
              <a:solidFill>
                <a:srgbClr val="FFFF00"/>
              </a:solidFill>
              <a:latin typeface="Arial Narrow" pitchFamily="34" charset="0"/>
            </a:rPr>
            <a:t>Home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866775</xdr:colOff>
      <xdr:row>2</xdr:row>
      <xdr:rowOff>0</xdr:rowOff>
    </xdr:from>
    <xdr:to>
      <xdr:col>1</xdr:col>
      <xdr:colOff>1838775</xdr:colOff>
      <xdr:row>3</xdr:row>
      <xdr:rowOff>45675</xdr:rowOff>
    </xdr:to>
    <xdr:sp macro="" textlink="">
      <xdr:nvSpPr>
        <xdr:cNvPr id="2" name="Rounded Rectangle 1">
          <a:hlinkClick xmlns:r="http://schemas.openxmlformats.org/officeDocument/2006/relationships" r:id="rId1" tooltip="Klik Home untuk kembali ke halaman Menu (Home)"/>
        </xdr:cNvPr>
        <xdr:cNvSpPr/>
      </xdr:nvSpPr>
      <xdr:spPr>
        <a:xfrm>
          <a:off x="1171575" y="381000"/>
          <a:ext cx="972000" cy="360000"/>
        </a:xfrm>
        <a:prstGeom prst="roundRect">
          <a:avLst/>
        </a:prstGeom>
        <a:gradFill>
          <a:gsLst>
            <a:gs pos="0">
              <a:srgbClr val="000000"/>
            </a:gs>
            <a:gs pos="39999">
              <a:srgbClr val="0A128C"/>
            </a:gs>
            <a:gs pos="70000">
              <a:srgbClr val="181CC7"/>
            </a:gs>
            <a:gs pos="88000">
              <a:srgbClr val="7005D4"/>
            </a:gs>
            <a:gs pos="100000">
              <a:srgbClr val="8C3D91"/>
            </a:gs>
          </a:gsLst>
          <a:lin ang="5400000" scaled="0"/>
        </a:gradFill>
        <a:effectLst>
          <a:outerShdw blurRad="50800" dist="50800" dir="5400000" algn="ctr" rotWithShape="0">
            <a:srgbClr val="FF00FF"/>
          </a:outerShdw>
        </a:effectLst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2400" b="1">
              <a:solidFill>
                <a:srgbClr val="FFFF00"/>
              </a:solidFill>
              <a:latin typeface="Arial Narrow" pitchFamily="34" charset="0"/>
            </a:rPr>
            <a:t>Home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838200</xdr:colOff>
      <xdr:row>2</xdr:row>
      <xdr:rowOff>0</xdr:rowOff>
    </xdr:from>
    <xdr:to>
      <xdr:col>1</xdr:col>
      <xdr:colOff>1810200</xdr:colOff>
      <xdr:row>3</xdr:row>
      <xdr:rowOff>45675</xdr:rowOff>
    </xdr:to>
    <xdr:sp macro="" textlink="">
      <xdr:nvSpPr>
        <xdr:cNvPr id="2" name="Rounded Rectangle 1">
          <a:hlinkClick xmlns:r="http://schemas.openxmlformats.org/officeDocument/2006/relationships" r:id="rId1" tooltip="Klik Home untuk kembali ke halaman Menu (Home)"/>
        </xdr:cNvPr>
        <xdr:cNvSpPr/>
      </xdr:nvSpPr>
      <xdr:spPr>
        <a:xfrm>
          <a:off x="1143000" y="381000"/>
          <a:ext cx="972000" cy="360000"/>
        </a:xfrm>
        <a:prstGeom prst="roundRect">
          <a:avLst/>
        </a:prstGeom>
        <a:gradFill>
          <a:gsLst>
            <a:gs pos="0">
              <a:srgbClr val="000000"/>
            </a:gs>
            <a:gs pos="39999">
              <a:srgbClr val="0A128C"/>
            </a:gs>
            <a:gs pos="70000">
              <a:srgbClr val="181CC7"/>
            </a:gs>
            <a:gs pos="88000">
              <a:srgbClr val="7005D4"/>
            </a:gs>
            <a:gs pos="100000">
              <a:srgbClr val="8C3D91"/>
            </a:gs>
          </a:gsLst>
          <a:lin ang="5400000" scaled="0"/>
        </a:gradFill>
        <a:effectLst>
          <a:outerShdw blurRad="50800" dist="50800" dir="5400000" algn="ctr" rotWithShape="0">
            <a:srgbClr val="FF00FF"/>
          </a:outerShdw>
        </a:effectLst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2400" b="1">
              <a:solidFill>
                <a:srgbClr val="FFFF00"/>
              </a:solidFill>
              <a:latin typeface="Arial Narrow" pitchFamily="34" charset="0"/>
            </a:rPr>
            <a:t>Home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952510</xdr:colOff>
      <xdr:row>4</xdr:row>
      <xdr:rowOff>43959</xdr:rowOff>
    </xdr:from>
    <xdr:to>
      <xdr:col>1</xdr:col>
      <xdr:colOff>1924510</xdr:colOff>
      <xdr:row>5</xdr:row>
      <xdr:rowOff>162171</xdr:rowOff>
    </xdr:to>
    <xdr:sp macro="" textlink="">
      <xdr:nvSpPr>
        <xdr:cNvPr id="2" name="Rounded Rectangle 1">
          <a:hlinkClick xmlns:r="http://schemas.openxmlformats.org/officeDocument/2006/relationships" r:id="rId1" tooltip="Klik Home untuk kembali ke halaman Menu (Home)"/>
        </xdr:cNvPr>
        <xdr:cNvSpPr/>
      </xdr:nvSpPr>
      <xdr:spPr>
        <a:xfrm>
          <a:off x="1267568" y="234459"/>
          <a:ext cx="972000" cy="360000"/>
        </a:xfrm>
        <a:prstGeom prst="roundRect">
          <a:avLst/>
        </a:prstGeom>
        <a:gradFill>
          <a:gsLst>
            <a:gs pos="0">
              <a:srgbClr val="000000"/>
            </a:gs>
            <a:gs pos="39999">
              <a:srgbClr val="0A128C"/>
            </a:gs>
            <a:gs pos="70000">
              <a:srgbClr val="181CC7"/>
            </a:gs>
            <a:gs pos="88000">
              <a:srgbClr val="7005D4"/>
            </a:gs>
            <a:gs pos="100000">
              <a:srgbClr val="8C3D91"/>
            </a:gs>
          </a:gsLst>
          <a:lin ang="5400000" scaled="0"/>
        </a:gradFill>
        <a:effectLst>
          <a:outerShdw blurRad="50800" dist="50800" dir="5400000" algn="ctr" rotWithShape="0">
            <a:srgbClr val="FF00FF"/>
          </a:outerShdw>
        </a:effectLst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2400" b="1">
              <a:solidFill>
                <a:srgbClr val="FFFF00"/>
              </a:solidFill>
              <a:latin typeface="Arial Narrow" pitchFamily="34" charset="0"/>
            </a:rPr>
            <a:t>Home</a:t>
          </a:r>
        </a:p>
      </xdr:txBody>
    </xdr:sp>
    <xdr:clientData/>
  </xdr:twoCellAnchor>
  <xdr:twoCellAnchor>
    <xdr:from>
      <xdr:col>65</xdr:col>
      <xdr:colOff>14654</xdr:colOff>
      <xdr:row>4</xdr:row>
      <xdr:rowOff>21981</xdr:rowOff>
    </xdr:from>
    <xdr:to>
      <xdr:col>66</xdr:col>
      <xdr:colOff>378519</xdr:colOff>
      <xdr:row>5</xdr:row>
      <xdr:rowOff>140193</xdr:rowOff>
    </xdr:to>
    <xdr:sp macro="" textlink="">
      <xdr:nvSpPr>
        <xdr:cNvPr id="3" name="Rounded Rectangle 2">
          <a:hlinkClick xmlns:r="http://schemas.openxmlformats.org/officeDocument/2006/relationships" r:id="rId2" tooltip="Klik Home untuk kembali ke halaman Menu (Home)"/>
        </xdr:cNvPr>
        <xdr:cNvSpPr/>
      </xdr:nvSpPr>
      <xdr:spPr>
        <a:xfrm>
          <a:off x="20742519" y="212481"/>
          <a:ext cx="972000" cy="360000"/>
        </a:xfrm>
        <a:prstGeom prst="roundRect">
          <a:avLst/>
        </a:prstGeom>
        <a:gradFill>
          <a:gsLst>
            <a:gs pos="0">
              <a:srgbClr val="000000"/>
            </a:gs>
            <a:gs pos="39999">
              <a:srgbClr val="0A128C"/>
            </a:gs>
            <a:gs pos="70000">
              <a:srgbClr val="181CC7"/>
            </a:gs>
            <a:gs pos="88000">
              <a:srgbClr val="7005D4"/>
            </a:gs>
            <a:gs pos="100000">
              <a:srgbClr val="8C3D91"/>
            </a:gs>
          </a:gsLst>
          <a:lin ang="5400000" scaled="0"/>
        </a:gradFill>
        <a:effectLst>
          <a:outerShdw blurRad="50800" dist="50800" dir="5400000" algn="ctr" rotWithShape="0">
            <a:srgbClr val="FF00FF"/>
          </a:outerShdw>
        </a:effectLst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2400" b="1">
              <a:solidFill>
                <a:srgbClr val="FFFF00"/>
              </a:solidFill>
              <a:latin typeface="Arial Narrow" pitchFamily="34" charset="0"/>
            </a:rPr>
            <a:t>Home</a:t>
          </a:r>
        </a:p>
      </xdr:txBody>
    </xdr:sp>
    <xdr:clientData/>
  </xdr:twoCellAnchor>
  <xdr:twoCellAnchor>
    <xdr:from>
      <xdr:col>36</xdr:col>
      <xdr:colOff>36635</xdr:colOff>
      <xdr:row>4</xdr:row>
      <xdr:rowOff>14654</xdr:rowOff>
    </xdr:from>
    <xdr:to>
      <xdr:col>39</xdr:col>
      <xdr:colOff>151385</xdr:colOff>
      <xdr:row>5</xdr:row>
      <xdr:rowOff>132866</xdr:rowOff>
    </xdr:to>
    <xdr:sp macro="" textlink="">
      <xdr:nvSpPr>
        <xdr:cNvPr id="4" name="Rounded Rectangle 3">
          <a:hlinkClick xmlns:r="http://schemas.openxmlformats.org/officeDocument/2006/relationships" r:id="rId3" tooltip="Klik Home untuk kembali ke halaman Menu (Home)"/>
        </xdr:cNvPr>
        <xdr:cNvSpPr/>
      </xdr:nvSpPr>
      <xdr:spPr>
        <a:xfrm>
          <a:off x="12030808" y="205154"/>
          <a:ext cx="972000" cy="360000"/>
        </a:xfrm>
        <a:prstGeom prst="roundRect">
          <a:avLst/>
        </a:prstGeom>
        <a:gradFill>
          <a:gsLst>
            <a:gs pos="0">
              <a:srgbClr val="000000"/>
            </a:gs>
            <a:gs pos="39999">
              <a:srgbClr val="0A128C"/>
            </a:gs>
            <a:gs pos="70000">
              <a:srgbClr val="181CC7"/>
            </a:gs>
            <a:gs pos="88000">
              <a:srgbClr val="7005D4"/>
            </a:gs>
            <a:gs pos="100000">
              <a:srgbClr val="8C3D91"/>
            </a:gs>
          </a:gsLst>
          <a:lin ang="5400000" scaled="0"/>
        </a:gradFill>
        <a:effectLst>
          <a:outerShdw blurRad="50800" dist="50800" dir="5400000" algn="ctr" rotWithShape="0">
            <a:srgbClr val="FF00FF"/>
          </a:outerShdw>
        </a:effectLst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2400" b="1">
              <a:solidFill>
                <a:srgbClr val="FFFF00"/>
              </a:solidFill>
              <a:latin typeface="Arial Narrow" pitchFamily="34" charset="0"/>
            </a:rPr>
            <a:t>Home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753711</xdr:colOff>
      <xdr:row>3</xdr:row>
      <xdr:rowOff>248499</xdr:rowOff>
    </xdr:from>
    <xdr:to>
      <xdr:col>1</xdr:col>
      <xdr:colOff>1725711</xdr:colOff>
      <xdr:row>5</xdr:row>
      <xdr:rowOff>177803</xdr:rowOff>
    </xdr:to>
    <xdr:sp macro="" textlink="">
      <xdr:nvSpPr>
        <xdr:cNvPr id="2" name="Rounded Rectangle 1">
          <a:hlinkClick xmlns:r="http://schemas.openxmlformats.org/officeDocument/2006/relationships" r:id="rId1" tooltip="Klik Home untuk kembali ke halaman Menu (Home)"/>
        </xdr:cNvPr>
        <xdr:cNvSpPr/>
      </xdr:nvSpPr>
      <xdr:spPr>
        <a:xfrm>
          <a:off x="1068450" y="952521"/>
          <a:ext cx="972000" cy="376565"/>
        </a:xfrm>
        <a:prstGeom prst="roundRect">
          <a:avLst/>
        </a:prstGeom>
        <a:gradFill>
          <a:gsLst>
            <a:gs pos="0">
              <a:srgbClr val="000000"/>
            </a:gs>
            <a:gs pos="39999">
              <a:srgbClr val="0A128C"/>
            </a:gs>
            <a:gs pos="70000">
              <a:srgbClr val="181CC7"/>
            </a:gs>
            <a:gs pos="88000">
              <a:srgbClr val="7005D4"/>
            </a:gs>
            <a:gs pos="100000">
              <a:srgbClr val="8C3D91"/>
            </a:gs>
          </a:gsLst>
          <a:lin ang="5400000" scaled="0"/>
        </a:gradFill>
        <a:effectLst>
          <a:outerShdw blurRad="50800" dist="50800" dir="5400000" algn="ctr" rotWithShape="0">
            <a:srgbClr val="FF00FF"/>
          </a:outerShdw>
        </a:effectLst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2400" b="1">
              <a:solidFill>
                <a:srgbClr val="FFFF00"/>
              </a:solidFill>
              <a:latin typeface="Arial Narrow" pitchFamily="34" charset="0"/>
            </a:rPr>
            <a:t>Home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1790806</xdr:colOff>
      <xdr:row>31</xdr:row>
      <xdr:rowOff>151086</xdr:rowOff>
    </xdr:from>
    <xdr:to>
      <xdr:col>3</xdr:col>
      <xdr:colOff>89741</xdr:colOff>
      <xdr:row>35</xdr:row>
      <xdr:rowOff>237173</xdr:rowOff>
    </xdr:to>
    <xdr:sp macro="" textlink="">
      <xdr:nvSpPr>
        <xdr:cNvPr id="2" name="Rectangle 1"/>
        <xdr:cNvSpPr/>
      </xdr:nvSpPr>
      <xdr:spPr>
        <a:xfrm>
          <a:off x="2138676" y="9278521"/>
          <a:ext cx="792000" cy="1080000"/>
        </a:xfrm>
        <a:prstGeom prst="rect">
          <a:avLst/>
        </a:prstGeom>
        <a:noFill/>
        <a:ln w="9525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7</xdr:col>
      <xdr:colOff>256773</xdr:colOff>
      <xdr:row>6</xdr:row>
      <xdr:rowOff>223706</xdr:rowOff>
    </xdr:from>
    <xdr:to>
      <xdr:col>7</xdr:col>
      <xdr:colOff>1012773</xdr:colOff>
      <xdr:row>7</xdr:row>
      <xdr:rowOff>196967</xdr:rowOff>
    </xdr:to>
    <xdr:sp macro="" textlink="">
      <xdr:nvSpPr>
        <xdr:cNvPr id="3" name="Rounded Rectangle 2">
          <a:hlinkClick xmlns:r="http://schemas.openxmlformats.org/officeDocument/2006/relationships" r:id="rId1" tooltip="Klik Home untuk kembali ke halaman Menu (Home)"/>
        </xdr:cNvPr>
        <xdr:cNvSpPr/>
      </xdr:nvSpPr>
      <xdr:spPr>
        <a:xfrm>
          <a:off x="7586882" y="1606902"/>
          <a:ext cx="756000" cy="288000"/>
        </a:xfrm>
        <a:prstGeom prst="roundRect">
          <a:avLst/>
        </a:prstGeom>
        <a:gradFill>
          <a:gsLst>
            <a:gs pos="0">
              <a:srgbClr val="000000"/>
            </a:gs>
            <a:gs pos="39999">
              <a:srgbClr val="0A128C"/>
            </a:gs>
            <a:gs pos="70000">
              <a:srgbClr val="181CC7"/>
            </a:gs>
            <a:gs pos="88000">
              <a:srgbClr val="7005D4"/>
            </a:gs>
            <a:gs pos="100000">
              <a:srgbClr val="8C3D91"/>
            </a:gs>
          </a:gsLst>
          <a:lin ang="5400000" scaled="0"/>
        </a:gradFill>
        <a:effectLst>
          <a:outerShdw blurRad="50800" dist="50800" dir="5400000" algn="ctr" rotWithShape="0">
            <a:srgbClr val="FF00FF"/>
          </a:outerShdw>
        </a:effectLst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1800" b="1">
              <a:solidFill>
                <a:srgbClr val="FFFF00"/>
              </a:solidFill>
              <a:latin typeface="Arial Narrow" pitchFamily="34" charset="0"/>
            </a:rPr>
            <a:t>Home</a:t>
          </a:r>
        </a:p>
      </xdr:txBody>
    </xdr:sp>
    <xdr:clientData/>
  </xdr:twoCellAnchor>
  <xdr:twoCellAnchor>
    <xdr:from>
      <xdr:col>7</xdr:col>
      <xdr:colOff>57976</xdr:colOff>
      <xdr:row>0</xdr:row>
      <xdr:rowOff>74543</xdr:rowOff>
    </xdr:from>
    <xdr:to>
      <xdr:col>7</xdr:col>
      <xdr:colOff>1093304</xdr:colOff>
      <xdr:row>4</xdr:row>
      <xdr:rowOff>140804</xdr:rowOff>
    </xdr:to>
    <xdr:sp macro="" textlink="">
      <xdr:nvSpPr>
        <xdr:cNvPr id="4" name="Rectangular Callout 3"/>
        <xdr:cNvSpPr/>
      </xdr:nvSpPr>
      <xdr:spPr>
        <a:xfrm>
          <a:off x="7388085" y="74543"/>
          <a:ext cx="1035328" cy="886239"/>
        </a:xfrm>
        <a:prstGeom prst="wedgeRectCallout">
          <a:avLst>
            <a:gd name="adj1" fmla="val -67"/>
            <a:gd name="adj2" fmla="val 59352"/>
          </a:avLst>
        </a:prstGeom>
        <a:gradFill>
          <a:gsLst>
            <a:gs pos="0">
              <a:srgbClr val="000000"/>
            </a:gs>
            <a:gs pos="39999">
              <a:srgbClr val="0A128C"/>
            </a:gs>
            <a:gs pos="70000">
              <a:srgbClr val="181CC7"/>
            </a:gs>
            <a:gs pos="88000">
              <a:srgbClr val="7005D4"/>
            </a:gs>
            <a:gs pos="100000">
              <a:srgbClr val="8C3D91"/>
            </a:gs>
          </a:gsLst>
          <a:lin ang="5400000" scaled="0"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1200" b="1">
              <a:solidFill>
                <a:srgbClr val="FFFF00"/>
              </a:solidFill>
              <a:latin typeface="Arial Narrow" pitchFamily="34" charset="0"/>
            </a:rPr>
            <a:t>Ketik</a:t>
          </a:r>
          <a:r>
            <a:rPr lang="id-ID" sz="1200" b="1" baseline="0">
              <a:solidFill>
                <a:srgbClr val="FFFF00"/>
              </a:solidFill>
              <a:latin typeface="Arial Narrow" pitchFamily="34" charset="0"/>
            </a:rPr>
            <a:t> di sini nomor Urut/Absen Siswa</a:t>
          </a:r>
          <a:endParaRPr lang="id-ID" sz="1200" b="1">
            <a:solidFill>
              <a:srgbClr val="FFFF00"/>
            </a:solidFill>
            <a:latin typeface="Arial Narrow" pitchFamily="34" charset="0"/>
          </a:endParaRPr>
        </a:p>
      </xdr:txBody>
    </xdr:sp>
    <xdr:clientData/>
  </xdr:twoCellAnchor>
  <xdr:twoCellAnchor>
    <xdr:from>
      <xdr:col>7</xdr:col>
      <xdr:colOff>99391</xdr:colOff>
      <xdr:row>9</xdr:row>
      <xdr:rowOff>190507</xdr:rowOff>
    </xdr:from>
    <xdr:to>
      <xdr:col>7</xdr:col>
      <xdr:colOff>1107391</xdr:colOff>
      <xdr:row>10</xdr:row>
      <xdr:rowOff>91768</xdr:rowOff>
    </xdr:to>
    <xdr:sp macro="" textlink="">
      <xdr:nvSpPr>
        <xdr:cNvPr id="5" name="Rectangle 4">
          <a:hlinkClick xmlns:r="http://schemas.openxmlformats.org/officeDocument/2006/relationships" r:id="rId2" tooltip="Klik di sini untuk menge-check/cetak  raport semester ganjil"/>
        </xdr:cNvPr>
        <xdr:cNvSpPr/>
      </xdr:nvSpPr>
      <xdr:spPr>
        <a:xfrm>
          <a:off x="7429500" y="2517920"/>
          <a:ext cx="1008000" cy="216000"/>
        </a:xfrm>
        <a:prstGeom prst="rect">
          <a:avLst/>
        </a:prstGeom>
        <a:gradFill>
          <a:gsLst>
            <a:gs pos="0">
              <a:srgbClr val="000082"/>
            </a:gs>
            <a:gs pos="13000">
              <a:srgbClr val="0047FF"/>
            </a:gs>
            <a:gs pos="28000">
              <a:srgbClr val="000082"/>
            </a:gs>
            <a:gs pos="42999">
              <a:srgbClr val="0047FF"/>
            </a:gs>
            <a:gs pos="58000">
              <a:srgbClr val="000082"/>
            </a:gs>
            <a:gs pos="72000">
              <a:srgbClr val="0047FF"/>
            </a:gs>
            <a:gs pos="87000">
              <a:srgbClr val="000082"/>
            </a:gs>
            <a:gs pos="100000">
              <a:srgbClr val="0047FF"/>
            </a:gs>
          </a:gsLst>
          <a:lin ang="5400000" scaled="0"/>
        </a:gra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1100" b="1"/>
            <a:t>Raport Ganjil</a:t>
          </a:r>
        </a:p>
      </xdr:txBody>
    </xdr:sp>
    <xdr:clientData/>
  </xdr:twoCellAnchor>
  <xdr:twoCellAnchor>
    <xdr:from>
      <xdr:col>7</xdr:col>
      <xdr:colOff>99396</xdr:colOff>
      <xdr:row>10</xdr:row>
      <xdr:rowOff>190509</xdr:rowOff>
    </xdr:from>
    <xdr:to>
      <xdr:col>7</xdr:col>
      <xdr:colOff>1107396</xdr:colOff>
      <xdr:row>11</xdr:row>
      <xdr:rowOff>91770</xdr:rowOff>
    </xdr:to>
    <xdr:sp macro="" textlink="">
      <xdr:nvSpPr>
        <xdr:cNvPr id="7" name="Rectangle 6">
          <a:hlinkClick xmlns:r="http://schemas.openxmlformats.org/officeDocument/2006/relationships" r:id="rId3" tooltip="Klik di sini untuk menge-check/cetak  raport semester genap"/>
        </xdr:cNvPr>
        <xdr:cNvSpPr/>
      </xdr:nvSpPr>
      <xdr:spPr>
        <a:xfrm>
          <a:off x="7429505" y="2832661"/>
          <a:ext cx="1008000" cy="216000"/>
        </a:xfrm>
        <a:prstGeom prst="rect">
          <a:avLst/>
        </a:prstGeom>
        <a:gradFill>
          <a:gsLst>
            <a:gs pos="0">
              <a:srgbClr val="000082"/>
            </a:gs>
            <a:gs pos="13000">
              <a:srgbClr val="0047FF"/>
            </a:gs>
            <a:gs pos="28000">
              <a:srgbClr val="000082"/>
            </a:gs>
            <a:gs pos="42999">
              <a:srgbClr val="0047FF"/>
            </a:gs>
            <a:gs pos="58000">
              <a:srgbClr val="000082"/>
            </a:gs>
            <a:gs pos="72000">
              <a:srgbClr val="0047FF"/>
            </a:gs>
            <a:gs pos="87000">
              <a:srgbClr val="000082"/>
            </a:gs>
            <a:gs pos="100000">
              <a:srgbClr val="0047FF"/>
            </a:gs>
          </a:gsLst>
          <a:lin ang="5400000" scaled="0"/>
        </a:gra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1100" b="1"/>
            <a:t>Raport Genap</a:t>
          </a:r>
        </a:p>
      </xdr:txBody>
    </xdr:sp>
    <xdr:clientData/>
  </xdr:twoCellAnchor>
  <xdr:twoCellAnchor>
    <xdr:from>
      <xdr:col>7</xdr:col>
      <xdr:colOff>91113</xdr:colOff>
      <xdr:row>8</xdr:row>
      <xdr:rowOff>240133</xdr:rowOff>
    </xdr:from>
    <xdr:to>
      <xdr:col>7</xdr:col>
      <xdr:colOff>1099113</xdr:colOff>
      <xdr:row>9</xdr:row>
      <xdr:rowOff>141394</xdr:rowOff>
    </xdr:to>
    <xdr:sp macro="" textlink="">
      <xdr:nvSpPr>
        <xdr:cNvPr id="9" name="Rectangle 8">
          <a:hlinkClick xmlns:r="http://schemas.openxmlformats.org/officeDocument/2006/relationships" r:id="rId4" tooltip="Klik di sini untuk menge-check/cetak halaman identitas raport"/>
        </xdr:cNvPr>
        <xdr:cNvSpPr/>
      </xdr:nvSpPr>
      <xdr:spPr>
        <a:xfrm>
          <a:off x="7421222" y="2252807"/>
          <a:ext cx="1008000" cy="216000"/>
        </a:xfrm>
        <a:prstGeom prst="rect">
          <a:avLst/>
        </a:prstGeom>
        <a:gradFill>
          <a:gsLst>
            <a:gs pos="0">
              <a:srgbClr val="000082"/>
            </a:gs>
            <a:gs pos="13000">
              <a:srgbClr val="0047FF"/>
            </a:gs>
            <a:gs pos="28000">
              <a:srgbClr val="000082"/>
            </a:gs>
            <a:gs pos="42999">
              <a:srgbClr val="0047FF"/>
            </a:gs>
            <a:gs pos="58000">
              <a:srgbClr val="000082"/>
            </a:gs>
            <a:gs pos="72000">
              <a:srgbClr val="0047FF"/>
            </a:gs>
            <a:gs pos="87000">
              <a:srgbClr val="000082"/>
            </a:gs>
            <a:gs pos="100000">
              <a:srgbClr val="0047FF"/>
            </a:gs>
          </a:gsLst>
          <a:lin ang="5400000" scaled="0"/>
        </a:gra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1100" b="1"/>
            <a:t>Hal Depan</a:t>
          </a:r>
        </a:p>
      </xdr:txBody>
    </xdr:sp>
    <xdr:clientData/>
  </xdr:twoCellAnchor>
  <xdr:twoCellAnchor>
    <xdr:from>
      <xdr:col>7</xdr:col>
      <xdr:colOff>57981</xdr:colOff>
      <xdr:row>19</xdr:row>
      <xdr:rowOff>74532</xdr:rowOff>
    </xdr:from>
    <xdr:to>
      <xdr:col>7</xdr:col>
      <xdr:colOff>1115256</xdr:colOff>
      <xdr:row>21</xdr:row>
      <xdr:rowOff>283252</xdr:rowOff>
    </xdr:to>
    <xdr:sp macro="" textlink="">
      <xdr:nvSpPr>
        <xdr:cNvPr id="8" name="Rectangle 7">
          <a:hlinkClick xmlns:r="http://schemas.openxmlformats.org/officeDocument/2006/relationships" r:id="rId5" tooltip="Klik Disini untuk mencetak Halaman Cover, Alamat Sekolah dan Petunjuk Penggunaan."/>
        </xdr:cNvPr>
        <xdr:cNvSpPr/>
      </xdr:nvSpPr>
      <xdr:spPr>
        <a:xfrm>
          <a:off x="7388090" y="5549336"/>
          <a:ext cx="1057275" cy="838199"/>
        </a:xfrm>
        <a:prstGeom prst="rect">
          <a:avLst/>
        </a:prstGeom>
        <a:solidFill>
          <a:srgbClr val="0000CC"/>
        </a:solidFill>
        <a:ln w="12700">
          <a:solidFill>
            <a:srgbClr val="FF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id-ID" sz="1100" b="1"/>
            <a:t>Hal Cover, Alamat Sekolah dan Petunjuk.</a:t>
          </a:r>
        </a:p>
      </xdr:txBody>
    </xdr:sp>
    <xdr:clientData/>
  </xdr:twoCellAnchor>
  <xdr:twoCellAnchor>
    <xdr:from>
      <xdr:col>7</xdr:col>
      <xdr:colOff>41415</xdr:colOff>
      <xdr:row>22</xdr:row>
      <xdr:rowOff>24834</xdr:rowOff>
    </xdr:from>
    <xdr:to>
      <xdr:col>7</xdr:col>
      <xdr:colOff>1089164</xdr:colOff>
      <xdr:row>24</xdr:row>
      <xdr:rowOff>214506</xdr:rowOff>
    </xdr:to>
    <xdr:sp macro="" textlink="">
      <xdr:nvSpPr>
        <xdr:cNvPr id="10" name="Rectangle 9">
          <a:hlinkClick xmlns:r="http://schemas.openxmlformats.org/officeDocument/2006/relationships" r:id="rId6" tooltip="Klik Disini untuk Mengetik dan mencetak halaman Keterangan Pindah dan Prestasi Siswa"/>
        </xdr:cNvPr>
        <xdr:cNvSpPr/>
      </xdr:nvSpPr>
      <xdr:spPr>
        <a:xfrm>
          <a:off x="7371524" y="6443856"/>
          <a:ext cx="1047749" cy="819150"/>
        </a:xfrm>
        <a:prstGeom prst="rect">
          <a:avLst/>
        </a:prstGeom>
        <a:solidFill>
          <a:schemeClr val="tx1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id-ID" sz="1400" b="1">
              <a:solidFill>
                <a:srgbClr val="FFFF00"/>
              </a:solidFill>
              <a:latin typeface="Arial Narrow" pitchFamily="34" charset="0"/>
            </a:rPr>
            <a:t>Hal Ket Pindah dan Prestasi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95249</xdr:colOff>
      <xdr:row>7</xdr:row>
      <xdr:rowOff>8660</xdr:rowOff>
    </xdr:from>
    <xdr:to>
      <xdr:col>12</xdr:col>
      <xdr:colOff>1130577</xdr:colOff>
      <xdr:row>11</xdr:row>
      <xdr:rowOff>98262</xdr:rowOff>
    </xdr:to>
    <xdr:sp macro="" textlink="">
      <xdr:nvSpPr>
        <xdr:cNvPr id="2" name="Rectangular Callout 1"/>
        <xdr:cNvSpPr/>
      </xdr:nvSpPr>
      <xdr:spPr>
        <a:xfrm>
          <a:off x="7507431" y="1290205"/>
          <a:ext cx="1035328" cy="886239"/>
        </a:xfrm>
        <a:prstGeom prst="wedgeRectCallout">
          <a:avLst>
            <a:gd name="adj1" fmla="val -67"/>
            <a:gd name="adj2" fmla="val 59352"/>
          </a:avLst>
        </a:prstGeom>
        <a:gradFill>
          <a:gsLst>
            <a:gs pos="0">
              <a:srgbClr val="000000"/>
            </a:gs>
            <a:gs pos="39999">
              <a:srgbClr val="0A128C"/>
            </a:gs>
            <a:gs pos="70000">
              <a:srgbClr val="181CC7"/>
            </a:gs>
            <a:gs pos="88000">
              <a:srgbClr val="7005D4"/>
            </a:gs>
            <a:gs pos="100000">
              <a:srgbClr val="8C3D91"/>
            </a:gs>
          </a:gsLst>
          <a:lin ang="5400000" scaled="0"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1200" b="1">
              <a:solidFill>
                <a:srgbClr val="FFFF00"/>
              </a:solidFill>
              <a:latin typeface="Arial Narrow" pitchFamily="34" charset="0"/>
            </a:rPr>
            <a:t>Ketik</a:t>
          </a:r>
          <a:r>
            <a:rPr lang="id-ID" sz="1200" b="1" baseline="0">
              <a:solidFill>
                <a:srgbClr val="FFFF00"/>
              </a:solidFill>
              <a:latin typeface="Arial Narrow" pitchFamily="34" charset="0"/>
            </a:rPr>
            <a:t> di sini nomor Urut/Absen Siswa</a:t>
          </a:r>
          <a:endParaRPr lang="id-ID" sz="1200" b="1">
            <a:solidFill>
              <a:srgbClr val="FFFF00"/>
            </a:solidFill>
            <a:latin typeface="Arial Narrow" pitchFamily="34" charset="0"/>
          </a:endParaRPr>
        </a:p>
      </xdr:txBody>
    </xdr:sp>
    <xdr:clientData/>
  </xdr:twoCellAnchor>
  <xdr:twoCellAnchor>
    <xdr:from>
      <xdr:col>12</xdr:col>
      <xdr:colOff>164140</xdr:colOff>
      <xdr:row>16</xdr:row>
      <xdr:rowOff>13998</xdr:rowOff>
    </xdr:from>
    <xdr:to>
      <xdr:col>12</xdr:col>
      <xdr:colOff>1172140</xdr:colOff>
      <xdr:row>16</xdr:row>
      <xdr:rowOff>229998</xdr:rowOff>
    </xdr:to>
    <xdr:sp macro="" textlink="">
      <xdr:nvSpPr>
        <xdr:cNvPr id="3" name="Rectangle 2">
          <a:hlinkClick xmlns:r="http://schemas.openxmlformats.org/officeDocument/2006/relationships" r:id="rId1" tooltip="Klik di sini untuk menge-check/cetak  raport semester ganjil"/>
        </xdr:cNvPr>
        <xdr:cNvSpPr/>
      </xdr:nvSpPr>
      <xdr:spPr>
        <a:xfrm>
          <a:off x="7576322" y="3702771"/>
          <a:ext cx="1008000" cy="216000"/>
        </a:xfrm>
        <a:prstGeom prst="rect">
          <a:avLst/>
        </a:prstGeom>
        <a:gradFill>
          <a:gsLst>
            <a:gs pos="0">
              <a:srgbClr val="000082"/>
            </a:gs>
            <a:gs pos="13000">
              <a:srgbClr val="0047FF"/>
            </a:gs>
            <a:gs pos="28000">
              <a:srgbClr val="000082"/>
            </a:gs>
            <a:gs pos="42999">
              <a:srgbClr val="0047FF"/>
            </a:gs>
            <a:gs pos="58000">
              <a:srgbClr val="000082"/>
            </a:gs>
            <a:gs pos="72000">
              <a:srgbClr val="0047FF"/>
            </a:gs>
            <a:gs pos="87000">
              <a:srgbClr val="000082"/>
            </a:gs>
            <a:gs pos="100000">
              <a:srgbClr val="0047FF"/>
            </a:gs>
          </a:gsLst>
          <a:lin ang="5400000" scaled="0"/>
        </a:gra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1100" b="1"/>
            <a:t>Raport Ganjil</a:t>
          </a:r>
        </a:p>
      </xdr:txBody>
    </xdr:sp>
    <xdr:clientData/>
  </xdr:twoCellAnchor>
  <xdr:twoCellAnchor>
    <xdr:from>
      <xdr:col>12</xdr:col>
      <xdr:colOff>164145</xdr:colOff>
      <xdr:row>17</xdr:row>
      <xdr:rowOff>17012</xdr:rowOff>
    </xdr:from>
    <xdr:to>
      <xdr:col>12</xdr:col>
      <xdr:colOff>1172145</xdr:colOff>
      <xdr:row>17</xdr:row>
      <xdr:rowOff>233012</xdr:rowOff>
    </xdr:to>
    <xdr:sp macro="" textlink="">
      <xdr:nvSpPr>
        <xdr:cNvPr id="4" name="Rectangle 3">
          <a:hlinkClick xmlns:r="http://schemas.openxmlformats.org/officeDocument/2006/relationships" r:id="rId2" tooltip="Klik di sini untuk menge-check/cetak  raport semester genap"/>
        </xdr:cNvPr>
        <xdr:cNvSpPr/>
      </xdr:nvSpPr>
      <xdr:spPr>
        <a:xfrm>
          <a:off x="7576327" y="4017512"/>
          <a:ext cx="1008000" cy="216000"/>
        </a:xfrm>
        <a:prstGeom prst="rect">
          <a:avLst/>
        </a:prstGeom>
        <a:gradFill>
          <a:gsLst>
            <a:gs pos="0">
              <a:srgbClr val="000082"/>
            </a:gs>
            <a:gs pos="13000">
              <a:srgbClr val="0047FF"/>
            </a:gs>
            <a:gs pos="28000">
              <a:srgbClr val="000082"/>
            </a:gs>
            <a:gs pos="42999">
              <a:srgbClr val="0047FF"/>
            </a:gs>
            <a:gs pos="58000">
              <a:srgbClr val="000082"/>
            </a:gs>
            <a:gs pos="72000">
              <a:srgbClr val="0047FF"/>
            </a:gs>
            <a:gs pos="87000">
              <a:srgbClr val="000082"/>
            </a:gs>
            <a:gs pos="100000">
              <a:srgbClr val="0047FF"/>
            </a:gs>
          </a:gsLst>
          <a:lin ang="5400000" scaled="0"/>
        </a:gra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1100" b="1"/>
            <a:t>Raport Genap</a:t>
          </a:r>
        </a:p>
      </xdr:txBody>
    </xdr:sp>
    <xdr:clientData/>
  </xdr:twoCellAnchor>
  <xdr:twoCellAnchor>
    <xdr:from>
      <xdr:col>12</xdr:col>
      <xdr:colOff>155862</xdr:colOff>
      <xdr:row>15</xdr:row>
      <xdr:rowOff>60613</xdr:rowOff>
    </xdr:from>
    <xdr:to>
      <xdr:col>12</xdr:col>
      <xdr:colOff>1163862</xdr:colOff>
      <xdr:row>15</xdr:row>
      <xdr:rowOff>276613</xdr:rowOff>
    </xdr:to>
    <xdr:sp macro="" textlink="">
      <xdr:nvSpPr>
        <xdr:cNvPr id="5" name="Rectangle 4">
          <a:hlinkClick xmlns:r="http://schemas.openxmlformats.org/officeDocument/2006/relationships" r:id="rId3" tooltip="Klik di sini untuk menge-check/cetak halaman identitas raport"/>
        </xdr:cNvPr>
        <xdr:cNvSpPr/>
      </xdr:nvSpPr>
      <xdr:spPr>
        <a:xfrm>
          <a:off x="7568044" y="3437658"/>
          <a:ext cx="1008000" cy="216000"/>
        </a:xfrm>
        <a:prstGeom prst="rect">
          <a:avLst/>
        </a:prstGeom>
        <a:gradFill>
          <a:gsLst>
            <a:gs pos="0">
              <a:srgbClr val="000082"/>
            </a:gs>
            <a:gs pos="13000">
              <a:srgbClr val="0047FF"/>
            </a:gs>
            <a:gs pos="28000">
              <a:srgbClr val="000082"/>
            </a:gs>
            <a:gs pos="42999">
              <a:srgbClr val="0047FF"/>
            </a:gs>
            <a:gs pos="58000">
              <a:srgbClr val="000082"/>
            </a:gs>
            <a:gs pos="72000">
              <a:srgbClr val="0047FF"/>
            </a:gs>
            <a:gs pos="87000">
              <a:srgbClr val="000082"/>
            </a:gs>
            <a:gs pos="100000">
              <a:srgbClr val="0047FF"/>
            </a:gs>
          </a:gsLst>
          <a:lin ang="5400000" scaled="0"/>
        </a:gra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1100" b="1"/>
            <a:t>Hal Depan</a:t>
          </a:r>
        </a:p>
      </xdr:txBody>
    </xdr:sp>
    <xdr:clientData/>
  </xdr:twoCellAnchor>
  <xdr:twoCellAnchor>
    <xdr:from>
      <xdr:col>12</xdr:col>
      <xdr:colOff>259773</xdr:colOff>
      <xdr:row>14</xdr:row>
      <xdr:rowOff>17319</xdr:rowOff>
    </xdr:from>
    <xdr:to>
      <xdr:col>12</xdr:col>
      <xdr:colOff>1015773</xdr:colOff>
      <xdr:row>14</xdr:row>
      <xdr:rowOff>305319</xdr:rowOff>
    </xdr:to>
    <xdr:sp macro="" textlink="">
      <xdr:nvSpPr>
        <xdr:cNvPr id="6" name="Rounded Rectangle 5">
          <a:hlinkClick xmlns:r="http://schemas.openxmlformats.org/officeDocument/2006/relationships" r:id="rId4" tooltip="Klik Home untuk kembali ke halaman Menu (Home)"/>
        </xdr:cNvPr>
        <xdr:cNvSpPr/>
      </xdr:nvSpPr>
      <xdr:spPr>
        <a:xfrm>
          <a:off x="7671955" y="3082637"/>
          <a:ext cx="756000" cy="288000"/>
        </a:xfrm>
        <a:prstGeom prst="roundRect">
          <a:avLst/>
        </a:prstGeom>
        <a:gradFill>
          <a:gsLst>
            <a:gs pos="0">
              <a:srgbClr val="000000"/>
            </a:gs>
            <a:gs pos="39999">
              <a:srgbClr val="0A128C"/>
            </a:gs>
            <a:gs pos="70000">
              <a:srgbClr val="181CC7"/>
            </a:gs>
            <a:gs pos="88000">
              <a:srgbClr val="7005D4"/>
            </a:gs>
            <a:gs pos="100000">
              <a:srgbClr val="8C3D91"/>
            </a:gs>
          </a:gsLst>
          <a:lin ang="5400000" scaled="0"/>
        </a:gradFill>
        <a:effectLst>
          <a:outerShdw blurRad="50800" dist="50800" dir="5400000" algn="ctr" rotWithShape="0">
            <a:srgbClr val="FF00FF"/>
          </a:outerShdw>
        </a:effectLst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1800" b="1">
              <a:solidFill>
                <a:srgbClr val="FFFF00"/>
              </a:solidFill>
              <a:latin typeface="Arial Narrow" pitchFamily="34" charset="0"/>
            </a:rPr>
            <a:t>Home</a:t>
          </a:r>
        </a:p>
      </xdr:txBody>
    </xdr:sp>
    <xdr:clientData/>
  </xdr:twoCellAnchor>
  <xdr:twoCellAnchor>
    <xdr:from>
      <xdr:col>12</xdr:col>
      <xdr:colOff>103908</xdr:colOff>
      <xdr:row>26</xdr:row>
      <xdr:rowOff>95254</xdr:rowOff>
    </xdr:from>
    <xdr:to>
      <xdr:col>12</xdr:col>
      <xdr:colOff>1161183</xdr:colOff>
      <xdr:row>27</xdr:row>
      <xdr:rowOff>431226</xdr:rowOff>
    </xdr:to>
    <xdr:sp macro="" textlink="">
      <xdr:nvSpPr>
        <xdr:cNvPr id="7" name="Rectangle 6">
          <a:hlinkClick xmlns:r="http://schemas.openxmlformats.org/officeDocument/2006/relationships" r:id="rId5" tooltip="Klik Disini untuk mencetak Halaman Cover, Alamat Sekolah dan Petunjuk Penggunaan."/>
        </xdr:cNvPr>
        <xdr:cNvSpPr/>
      </xdr:nvSpPr>
      <xdr:spPr>
        <a:xfrm>
          <a:off x="7516090" y="6580913"/>
          <a:ext cx="1057275" cy="838199"/>
        </a:xfrm>
        <a:prstGeom prst="rect">
          <a:avLst/>
        </a:prstGeom>
        <a:solidFill>
          <a:srgbClr val="0000CC"/>
        </a:solidFill>
        <a:ln w="12700">
          <a:solidFill>
            <a:srgbClr val="FF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id-ID" sz="1100" b="1"/>
            <a:t>Hal Cover, Alamat Sekolah dan Petunjuk.</a:t>
          </a:r>
        </a:p>
      </xdr:txBody>
    </xdr:sp>
    <xdr:clientData/>
  </xdr:twoCellAnchor>
  <xdr:twoCellAnchor>
    <xdr:from>
      <xdr:col>12</xdr:col>
      <xdr:colOff>129885</xdr:colOff>
      <xdr:row>27</xdr:row>
      <xdr:rowOff>484910</xdr:rowOff>
    </xdr:from>
    <xdr:to>
      <xdr:col>12</xdr:col>
      <xdr:colOff>1177634</xdr:colOff>
      <xdr:row>30</xdr:row>
      <xdr:rowOff>109105</xdr:rowOff>
    </xdr:to>
    <xdr:sp macro="" textlink="">
      <xdr:nvSpPr>
        <xdr:cNvPr id="8" name="Rectangle 7">
          <a:hlinkClick xmlns:r="http://schemas.openxmlformats.org/officeDocument/2006/relationships" r:id="rId6" tooltip="Klik Disini untuk Mengetik dan mencetak halaman Keterangan Pindah dan Prestasi Siswa"/>
        </xdr:cNvPr>
        <xdr:cNvSpPr/>
      </xdr:nvSpPr>
      <xdr:spPr>
        <a:xfrm>
          <a:off x="7542067" y="7472796"/>
          <a:ext cx="1047749" cy="819150"/>
        </a:xfrm>
        <a:prstGeom prst="rect">
          <a:avLst/>
        </a:prstGeom>
        <a:solidFill>
          <a:schemeClr val="tx1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id-ID" sz="1400" b="1">
              <a:solidFill>
                <a:srgbClr val="FFFF00"/>
              </a:solidFill>
              <a:latin typeface="Arial Narrow" pitchFamily="34" charset="0"/>
            </a:rPr>
            <a:t>Hal Ket Pindah dan Prestasi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95249</xdr:colOff>
      <xdr:row>7</xdr:row>
      <xdr:rowOff>8660</xdr:rowOff>
    </xdr:from>
    <xdr:to>
      <xdr:col>12</xdr:col>
      <xdr:colOff>1130577</xdr:colOff>
      <xdr:row>11</xdr:row>
      <xdr:rowOff>98262</xdr:rowOff>
    </xdr:to>
    <xdr:sp macro="" textlink="">
      <xdr:nvSpPr>
        <xdr:cNvPr id="2" name="Rectangular Callout 1"/>
        <xdr:cNvSpPr/>
      </xdr:nvSpPr>
      <xdr:spPr>
        <a:xfrm>
          <a:off x="7515224" y="1304060"/>
          <a:ext cx="1035328" cy="889702"/>
        </a:xfrm>
        <a:prstGeom prst="wedgeRectCallout">
          <a:avLst>
            <a:gd name="adj1" fmla="val -67"/>
            <a:gd name="adj2" fmla="val 59352"/>
          </a:avLst>
        </a:prstGeom>
        <a:gradFill>
          <a:gsLst>
            <a:gs pos="0">
              <a:srgbClr val="000000"/>
            </a:gs>
            <a:gs pos="39999">
              <a:srgbClr val="0A128C"/>
            </a:gs>
            <a:gs pos="70000">
              <a:srgbClr val="181CC7"/>
            </a:gs>
            <a:gs pos="88000">
              <a:srgbClr val="7005D4"/>
            </a:gs>
            <a:gs pos="100000">
              <a:srgbClr val="8C3D91"/>
            </a:gs>
          </a:gsLst>
          <a:lin ang="5400000" scaled="0"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1200" b="1">
              <a:solidFill>
                <a:srgbClr val="FFFF00"/>
              </a:solidFill>
              <a:latin typeface="Arial Narrow" pitchFamily="34" charset="0"/>
            </a:rPr>
            <a:t>Ketik</a:t>
          </a:r>
          <a:r>
            <a:rPr lang="id-ID" sz="1200" b="1" baseline="0">
              <a:solidFill>
                <a:srgbClr val="FFFF00"/>
              </a:solidFill>
              <a:latin typeface="Arial Narrow" pitchFamily="34" charset="0"/>
            </a:rPr>
            <a:t> di sini nomor Urut/Absen Siswa</a:t>
          </a:r>
          <a:endParaRPr lang="id-ID" sz="1200" b="1">
            <a:solidFill>
              <a:srgbClr val="FFFF00"/>
            </a:solidFill>
            <a:latin typeface="Arial Narrow" pitchFamily="34" charset="0"/>
          </a:endParaRPr>
        </a:p>
      </xdr:txBody>
    </xdr:sp>
    <xdr:clientData/>
  </xdr:twoCellAnchor>
  <xdr:twoCellAnchor>
    <xdr:from>
      <xdr:col>12</xdr:col>
      <xdr:colOff>164140</xdr:colOff>
      <xdr:row>16</xdr:row>
      <xdr:rowOff>13998</xdr:rowOff>
    </xdr:from>
    <xdr:to>
      <xdr:col>12</xdr:col>
      <xdr:colOff>1172140</xdr:colOff>
      <xdr:row>16</xdr:row>
      <xdr:rowOff>229998</xdr:rowOff>
    </xdr:to>
    <xdr:sp macro="" textlink="">
      <xdr:nvSpPr>
        <xdr:cNvPr id="3" name="Rectangle 2">
          <a:hlinkClick xmlns:r="http://schemas.openxmlformats.org/officeDocument/2006/relationships" r:id="rId1" tooltip="Klik di sini untuk menge-check/cetak  raport semester ganjil"/>
        </xdr:cNvPr>
        <xdr:cNvSpPr/>
      </xdr:nvSpPr>
      <xdr:spPr>
        <a:xfrm>
          <a:off x="7584115" y="3728748"/>
          <a:ext cx="1008000" cy="216000"/>
        </a:xfrm>
        <a:prstGeom prst="rect">
          <a:avLst/>
        </a:prstGeom>
        <a:gradFill>
          <a:gsLst>
            <a:gs pos="0">
              <a:srgbClr val="000082"/>
            </a:gs>
            <a:gs pos="13000">
              <a:srgbClr val="0047FF"/>
            </a:gs>
            <a:gs pos="28000">
              <a:srgbClr val="000082"/>
            </a:gs>
            <a:gs pos="42999">
              <a:srgbClr val="0047FF"/>
            </a:gs>
            <a:gs pos="58000">
              <a:srgbClr val="000082"/>
            </a:gs>
            <a:gs pos="72000">
              <a:srgbClr val="0047FF"/>
            </a:gs>
            <a:gs pos="87000">
              <a:srgbClr val="000082"/>
            </a:gs>
            <a:gs pos="100000">
              <a:srgbClr val="0047FF"/>
            </a:gs>
          </a:gsLst>
          <a:lin ang="5400000" scaled="0"/>
        </a:gra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1100" b="1"/>
            <a:t>Raport Ganjil</a:t>
          </a:r>
        </a:p>
      </xdr:txBody>
    </xdr:sp>
    <xdr:clientData/>
  </xdr:twoCellAnchor>
  <xdr:twoCellAnchor>
    <xdr:from>
      <xdr:col>12</xdr:col>
      <xdr:colOff>164145</xdr:colOff>
      <xdr:row>17</xdr:row>
      <xdr:rowOff>17012</xdr:rowOff>
    </xdr:from>
    <xdr:to>
      <xdr:col>12</xdr:col>
      <xdr:colOff>1172145</xdr:colOff>
      <xdr:row>17</xdr:row>
      <xdr:rowOff>233012</xdr:rowOff>
    </xdr:to>
    <xdr:sp macro="" textlink="">
      <xdr:nvSpPr>
        <xdr:cNvPr id="4" name="Rectangle 3">
          <a:hlinkClick xmlns:r="http://schemas.openxmlformats.org/officeDocument/2006/relationships" r:id="rId2" tooltip="Klik di sini untuk menge-check/cetak  raport semester genap"/>
        </xdr:cNvPr>
        <xdr:cNvSpPr/>
      </xdr:nvSpPr>
      <xdr:spPr>
        <a:xfrm>
          <a:off x="7584120" y="4046087"/>
          <a:ext cx="1008000" cy="216000"/>
        </a:xfrm>
        <a:prstGeom prst="rect">
          <a:avLst/>
        </a:prstGeom>
        <a:gradFill>
          <a:gsLst>
            <a:gs pos="0">
              <a:srgbClr val="000082"/>
            </a:gs>
            <a:gs pos="13000">
              <a:srgbClr val="0047FF"/>
            </a:gs>
            <a:gs pos="28000">
              <a:srgbClr val="000082"/>
            </a:gs>
            <a:gs pos="42999">
              <a:srgbClr val="0047FF"/>
            </a:gs>
            <a:gs pos="58000">
              <a:srgbClr val="000082"/>
            </a:gs>
            <a:gs pos="72000">
              <a:srgbClr val="0047FF"/>
            </a:gs>
            <a:gs pos="87000">
              <a:srgbClr val="000082"/>
            </a:gs>
            <a:gs pos="100000">
              <a:srgbClr val="0047FF"/>
            </a:gs>
          </a:gsLst>
          <a:lin ang="5400000" scaled="0"/>
        </a:gra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1100" b="1"/>
            <a:t>Raport Genap</a:t>
          </a:r>
        </a:p>
      </xdr:txBody>
    </xdr:sp>
    <xdr:clientData/>
  </xdr:twoCellAnchor>
  <xdr:twoCellAnchor>
    <xdr:from>
      <xdr:col>12</xdr:col>
      <xdr:colOff>155862</xdr:colOff>
      <xdr:row>15</xdr:row>
      <xdr:rowOff>60613</xdr:rowOff>
    </xdr:from>
    <xdr:to>
      <xdr:col>12</xdr:col>
      <xdr:colOff>1163862</xdr:colOff>
      <xdr:row>15</xdr:row>
      <xdr:rowOff>276613</xdr:rowOff>
    </xdr:to>
    <xdr:sp macro="" textlink="">
      <xdr:nvSpPr>
        <xdr:cNvPr id="5" name="Rectangle 4">
          <a:hlinkClick xmlns:r="http://schemas.openxmlformats.org/officeDocument/2006/relationships" r:id="rId3" tooltip="Klik di sini untuk menge-check/cetak halaman identitas raport"/>
        </xdr:cNvPr>
        <xdr:cNvSpPr/>
      </xdr:nvSpPr>
      <xdr:spPr>
        <a:xfrm>
          <a:off x="7575837" y="3461038"/>
          <a:ext cx="1008000" cy="216000"/>
        </a:xfrm>
        <a:prstGeom prst="rect">
          <a:avLst/>
        </a:prstGeom>
        <a:gradFill>
          <a:gsLst>
            <a:gs pos="0">
              <a:srgbClr val="000082"/>
            </a:gs>
            <a:gs pos="13000">
              <a:srgbClr val="0047FF"/>
            </a:gs>
            <a:gs pos="28000">
              <a:srgbClr val="000082"/>
            </a:gs>
            <a:gs pos="42999">
              <a:srgbClr val="0047FF"/>
            </a:gs>
            <a:gs pos="58000">
              <a:srgbClr val="000082"/>
            </a:gs>
            <a:gs pos="72000">
              <a:srgbClr val="0047FF"/>
            </a:gs>
            <a:gs pos="87000">
              <a:srgbClr val="000082"/>
            </a:gs>
            <a:gs pos="100000">
              <a:srgbClr val="0047FF"/>
            </a:gs>
          </a:gsLst>
          <a:lin ang="5400000" scaled="0"/>
        </a:gra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1100" b="1"/>
            <a:t>Hal Depan</a:t>
          </a:r>
        </a:p>
      </xdr:txBody>
    </xdr:sp>
    <xdr:clientData/>
  </xdr:twoCellAnchor>
  <xdr:twoCellAnchor>
    <xdr:from>
      <xdr:col>12</xdr:col>
      <xdr:colOff>304800</xdr:colOff>
      <xdr:row>13</xdr:row>
      <xdr:rowOff>333375</xdr:rowOff>
    </xdr:from>
    <xdr:to>
      <xdr:col>12</xdr:col>
      <xdr:colOff>1060800</xdr:colOff>
      <xdr:row>14</xdr:row>
      <xdr:rowOff>240375</xdr:rowOff>
    </xdr:to>
    <xdr:sp macro="" textlink="">
      <xdr:nvSpPr>
        <xdr:cNvPr id="6" name="Rounded Rectangle 5">
          <a:hlinkClick xmlns:r="http://schemas.openxmlformats.org/officeDocument/2006/relationships" r:id="rId4" tooltip="Klik Home untuk kembali ke halaman Menu (Home)"/>
        </xdr:cNvPr>
        <xdr:cNvSpPr/>
      </xdr:nvSpPr>
      <xdr:spPr>
        <a:xfrm>
          <a:off x="7724775" y="3038475"/>
          <a:ext cx="756000" cy="288000"/>
        </a:xfrm>
        <a:prstGeom prst="roundRect">
          <a:avLst/>
        </a:prstGeom>
        <a:gradFill>
          <a:gsLst>
            <a:gs pos="0">
              <a:srgbClr val="000000"/>
            </a:gs>
            <a:gs pos="39999">
              <a:srgbClr val="0A128C"/>
            </a:gs>
            <a:gs pos="70000">
              <a:srgbClr val="181CC7"/>
            </a:gs>
            <a:gs pos="88000">
              <a:srgbClr val="7005D4"/>
            </a:gs>
            <a:gs pos="100000">
              <a:srgbClr val="8C3D91"/>
            </a:gs>
          </a:gsLst>
          <a:lin ang="5400000" scaled="0"/>
        </a:gradFill>
        <a:effectLst>
          <a:outerShdw blurRad="50800" dist="50800" dir="5400000" algn="ctr" rotWithShape="0">
            <a:srgbClr val="FF00FF"/>
          </a:outerShdw>
        </a:effectLst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1800" b="1">
              <a:solidFill>
                <a:srgbClr val="FFFF00"/>
              </a:solidFill>
              <a:latin typeface="Arial Narrow" pitchFamily="34" charset="0"/>
            </a:rPr>
            <a:t>Home</a:t>
          </a:r>
        </a:p>
      </xdr:txBody>
    </xdr:sp>
    <xdr:clientData/>
  </xdr:twoCellAnchor>
  <xdr:twoCellAnchor>
    <xdr:from>
      <xdr:col>12</xdr:col>
      <xdr:colOff>104775</xdr:colOff>
      <xdr:row>26</xdr:row>
      <xdr:rowOff>85725</xdr:rowOff>
    </xdr:from>
    <xdr:to>
      <xdr:col>12</xdr:col>
      <xdr:colOff>1162050</xdr:colOff>
      <xdr:row>27</xdr:row>
      <xdr:rowOff>419099</xdr:rowOff>
    </xdr:to>
    <xdr:sp macro="" textlink="">
      <xdr:nvSpPr>
        <xdr:cNvPr id="7" name="Rectangle 6">
          <a:hlinkClick xmlns:r="http://schemas.openxmlformats.org/officeDocument/2006/relationships" r:id="rId5" tooltip="Klik Disini untuk mencetak Halaman Cover, Alamat Sekolah dan Petunjuk Penggunaan."/>
        </xdr:cNvPr>
        <xdr:cNvSpPr/>
      </xdr:nvSpPr>
      <xdr:spPr>
        <a:xfrm>
          <a:off x="7524750" y="6610350"/>
          <a:ext cx="1057275" cy="838199"/>
        </a:xfrm>
        <a:prstGeom prst="rect">
          <a:avLst/>
        </a:prstGeom>
        <a:solidFill>
          <a:srgbClr val="0000CC"/>
        </a:solidFill>
        <a:ln w="12700">
          <a:solidFill>
            <a:srgbClr val="FF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id-ID" sz="1100" b="1"/>
            <a:t>Hal Cover, Alamat Sekolah dan Petunjuk.</a:t>
          </a:r>
        </a:p>
      </xdr:txBody>
    </xdr:sp>
    <xdr:clientData/>
  </xdr:twoCellAnchor>
  <xdr:twoCellAnchor>
    <xdr:from>
      <xdr:col>12</xdr:col>
      <xdr:colOff>123825</xdr:colOff>
      <xdr:row>27</xdr:row>
      <xdr:rowOff>466726</xdr:rowOff>
    </xdr:from>
    <xdr:to>
      <xdr:col>12</xdr:col>
      <xdr:colOff>1171574</xdr:colOff>
      <xdr:row>30</xdr:row>
      <xdr:rowOff>85726</xdr:rowOff>
    </xdr:to>
    <xdr:sp macro="" textlink="">
      <xdr:nvSpPr>
        <xdr:cNvPr id="8" name="Rectangle 7">
          <a:hlinkClick xmlns:r="http://schemas.openxmlformats.org/officeDocument/2006/relationships" r:id="rId6" tooltip="Klik Disini untuk Mengetik dan mencetak halaman Keterangan Pindah dan Prestasi Siswa"/>
        </xdr:cNvPr>
        <xdr:cNvSpPr/>
      </xdr:nvSpPr>
      <xdr:spPr>
        <a:xfrm>
          <a:off x="7543800" y="7496176"/>
          <a:ext cx="1047749" cy="819150"/>
        </a:xfrm>
        <a:prstGeom prst="rect">
          <a:avLst/>
        </a:prstGeom>
        <a:solidFill>
          <a:schemeClr val="tx1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id-ID" sz="1400" b="1">
              <a:solidFill>
                <a:srgbClr val="FFFF00"/>
              </a:solidFill>
              <a:latin typeface="Arial Narrow" pitchFamily="34" charset="0"/>
            </a:rPr>
            <a:t>Hal Ket Pindah dan Prestasi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161924</xdr:colOff>
      <xdr:row>7</xdr:row>
      <xdr:rowOff>66675</xdr:rowOff>
    </xdr:from>
    <xdr:to>
      <xdr:col>9</xdr:col>
      <xdr:colOff>1485899</xdr:colOff>
      <xdr:row>10</xdr:row>
      <xdr:rowOff>146752</xdr:rowOff>
    </xdr:to>
    <xdr:sp macro="" textlink="">
      <xdr:nvSpPr>
        <xdr:cNvPr id="4" name="Rectangular Callout 3"/>
        <xdr:cNvSpPr/>
      </xdr:nvSpPr>
      <xdr:spPr>
        <a:xfrm>
          <a:off x="6962774" y="2000250"/>
          <a:ext cx="1323975" cy="889702"/>
        </a:xfrm>
        <a:prstGeom prst="wedgeRectCallout">
          <a:avLst>
            <a:gd name="adj1" fmla="val -67"/>
            <a:gd name="adj2" fmla="val 83975"/>
          </a:avLst>
        </a:prstGeom>
        <a:gradFill>
          <a:gsLst>
            <a:gs pos="0">
              <a:srgbClr val="000000"/>
            </a:gs>
            <a:gs pos="39999">
              <a:srgbClr val="0A128C"/>
            </a:gs>
            <a:gs pos="70000">
              <a:srgbClr val="181CC7"/>
            </a:gs>
            <a:gs pos="88000">
              <a:srgbClr val="7005D4"/>
            </a:gs>
            <a:gs pos="100000">
              <a:srgbClr val="8C3D91"/>
            </a:gs>
          </a:gsLst>
          <a:lin ang="5400000" scaled="0"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1200" b="1">
              <a:solidFill>
                <a:srgbClr val="FFFF00"/>
              </a:solidFill>
              <a:latin typeface="Arial Narrow" pitchFamily="34" charset="0"/>
            </a:rPr>
            <a:t>Ketik</a:t>
          </a:r>
          <a:r>
            <a:rPr lang="id-ID" sz="1200" b="1" baseline="0">
              <a:solidFill>
                <a:srgbClr val="FFFF00"/>
              </a:solidFill>
              <a:latin typeface="Arial Narrow" pitchFamily="34" charset="0"/>
            </a:rPr>
            <a:t> di sini nomor Urut/Absen Siswa</a:t>
          </a:r>
          <a:endParaRPr lang="id-ID" sz="1200" b="1">
            <a:solidFill>
              <a:srgbClr val="FFFF00"/>
            </a:solidFill>
            <a:latin typeface="Arial Narrow" pitchFamily="34" charset="0"/>
          </a:endParaRPr>
        </a:p>
      </xdr:txBody>
    </xdr:sp>
    <xdr:clientData/>
  </xdr:twoCellAnchor>
  <xdr:twoCellAnchor>
    <xdr:from>
      <xdr:col>9</xdr:col>
      <xdr:colOff>590550</xdr:colOff>
      <xdr:row>14</xdr:row>
      <xdr:rowOff>0</xdr:rowOff>
    </xdr:from>
    <xdr:to>
      <xdr:col>9</xdr:col>
      <xdr:colOff>1346550</xdr:colOff>
      <xdr:row>15</xdr:row>
      <xdr:rowOff>40350</xdr:rowOff>
    </xdr:to>
    <xdr:sp macro="" textlink="">
      <xdr:nvSpPr>
        <xdr:cNvPr id="5" name="Rounded Rectangle 4">
          <a:hlinkClick xmlns:r="http://schemas.openxmlformats.org/officeDocument/2006/relationships" r:id="rId1" tooltip="Klik Home untuk kembali ke halaman Menu (Home)"/>
        </xdr:cNvPr>
        <xdr:cNvSpPr/>
      </xdr:nvSpPr>
      <xdr:spPr>
        <a:xfrm>
          <a:off x="7391400" y="3733800"/>
          <a:ext cx="756000" cy="288000"/>
        </a:xfrm>
        <a:prstGeom prst="roundRect">
          <a:avLst/>
        </a:prstGeom>
        <a:gradFill>
          <a:gsLst>
            <a:gs pos="0">
              <a:srgbClr val="000000"/>
            </a:gs>
            <a:gs pos="39999">
              <a:srgbClr val="0A128C"/>
            </a:gs>
            <a:gs pos="70000">
              <a:srgbClr val="181CC7"/>
            </a:gs>
            <a:gs pos="88000">
              <a:srgbClr val="7005D4"/>
            </a:gs>
            <a:gs pos="100000">
              <a:srgbClr val="8C3D91"/>
            </a:gs>
          </a:gsLst>
          <a:lin ang="5400000" scaled="0"/>
        </a:gradFill>
        <a:effectLst>
          <a:outerShdw blurRad="50800" dist="50800" dir="5400000" algn="ctr" rotWithShape="0">
            <a:srgbClr val="FF00FF"/>
          </a:outerShdw>
        </a:effectLst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1800" b="1">
              <a:solidFill>
                <a:srgbClr val="FFFF00"/>
              </a:solidFill>
              <a:latin typeface="Arial Narrow" pitchFamily="34" charset="0"/>
            </a:rPr>
            <a:t>Home</a:t>
          </a:r>
        </a:p>
      </xdr:txBody>
    </xdr:sp>
    <xdr:clientData/>
  </xdr:twoCellAnchor>
  <xdr:twoCellAnchor>
    <xdr:from>
      <xdr:col>9</xdr:col>
      <xdr:colOff>466725</xdr:colOff>
      <xdr:row>16</xdr:row>
      <xdr:rowOff>9525</xdr:rowOff>
    </xdr:from>
    <xdr:to>
      <xdr:col>9</xdr:col>
      <xdr:colOff>1474725</xdr:colOff>
      <xdr:row>16</xdr:row>
      <xdr:rowOff>225525</xdr:rowOff>
    </xdr:to>
    <xdr:sp macro="" textlink="">
      <xdr:nvSpPr>
        <xdr:cNvPr id="6" name="Rectangle 5">
          <a:hlinkClick xmlns:r="http://schemas.openxmlformats.org/officeDocument/2006/relationships" r:id="rId2" tooltip="Klik di sini untuk menge-check/cetak halaman identitas raport"/>
        </xdr:cNvPr>
        <xdr:cNvSpPr/>
      </xdr:nvSpPr>
      <xdr:spPr>
        <a:xfrm>
          <a:off x="7267575" y="4238625"/>
          <a:ext cx="1008000" cy="216000"/>
        </a:xfrm>
        <a:prstGeom prst="rect">
          <a:avLst/>
        </a:prstGeom>
        <a:gradFill>
          <a:gsLst>
            <a:gs pos="0">
              <a:srgbClr val="000082"/>
            </a:gs>
            <a:gs pos="13000">
              <a:srgbClr val="0047FF"/>
            </a:gs>
            <a:gs pos="28000">
              <a:srgbClr val="000082"/>
            </a:gs>
            <a:gs pos="42999">
              <a:srgbClr val="0047FF"/>
            </a:gs>
            <a:gs pos="58000">
              <a:srgbClr val="000082"/>
            </a:gs>
            <a:gs pos="72000">
              <a:srgbClr val="0047FF"/>
            </a:gs>
            <a:gs pos="87000">
              <a:srgbClr val="000082"/>
            </a:gs>
            <a:gs pos="100000">
              <a:srgbClr val="0047FF"/>
            </a:gs>
          </a:gsLst>
          <a:lin ang="5400000" scaled="0"/>
        </a:gra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1100" b="1"/>
            <a:t>Hal Depan</a:t>
          </a:r>
        </a:p>
      </xdr:txBody>
    </xdr:sp>
    <xdr:clientData/>
  </xdr:twoCellAnchor>
  <xdr:twoCellAnchor>
    <xdr:from>
      <xdr:col>9</xdr:col>
      <xdr:colOff>476250</xdr:colOff>
      <xdr:row>17</xdr:row>
      <xdr:rowOff>57150</xdr:rowOff>
    </xdr:from>
    <xdr:to>
      <xdr:col>9</xdr:col>
      <xdr:colOff>1484250</xdr:colOff>
      <xdr:row>18</xdr:row>
      <xdr:rowOff>25500</xdr:rowOff>
    </xdr:to>
    <xdr:sp macro="" textlink="">
      <xdr:nvSpPr>
        <xdr:cNvPr id="7" name="Rectangle 6">
          <a:hlinkClick xmlns:r="http://schemas.openxmlformats.org/officeDocument/2006/relationships" r:id="rId3" tooltip="Klik di sini untuk menge-check/cetak  raport semester ganjil"/>
        </xdr:cNvPr>
        <xdr:cNvSpPr/>
      </xdr:nvSpPr>
      <xdr:spPr>
        <a:xfrm>
          <a:off x="7277100" y="4533900"/>
          <a:ext cx="1008000" cy="216000"/>
        </a:xfrm>
        <a:prstGeom prst="rect">
          <a:avLst/>
        </a:prstGeom>
        <a:gradFill>
          <a:gsLst>
            <a:gs pos="0">
              <a:srgbClr val="000082"/>
            </a:gs>
            <a:gs pos="13000">
              <a:srgbClr val="0047FF"/>
            </a:gs>
            <a:gs pos="28000">
              <a:srgbClr val="000082"/>
            </a:gs>
            <a:gs pos="42999">
              <a:srgbClr val="0047FF"/>
            </a:gs>
            <a:gs pos="58000">
              <a:srgbClr val="000082"/>
            </a:gs>
            <a:gs pos="72000">
              <a:srgbClr val="0047FF"/>
            </a:gs>
            <a:gs pos="87000">
              <a:srgbClr val="000082"/>
            </a:gs>
            <a:gs pos="100000">
              <a:srgbClr val="0047FF"/>
            </a:gs>
          </a:gsLst>
          <a:lin ang="5400000" scaled="0"/>
        </a:gra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1100" b="1"/>
            <a:t>Raport Ganjil</a:t>
          </a:r>
        </a:p>
      </xdr:txBody>
    </xdr:sp>
    <xdr:clientData/>
  </xdr:twoCellAnchor>
  <xdr:twoCellAnchor>
    <xdr:from>
      <xdr:col>9</xdr:col>
      <xdr:colOff>476250</xdr:colOff>
      <xdr:row>18</xdr:row>
      <xdr:rowOff>104775</xdr:rowOff>
    </xdr:from>
    <xdr:to>
      <xdr:col>9</xdr:col>
      <xdr:colOff>1484250</xdr:colOff>
      <xdr:row>19</xdr:row>
      <xdr:rowOff>73125</xdr:rowOff>
    </xdr:to>
    <xdr:sp macro="" textlink="">
      <xdr:nvSpPr>
        <xdr:cNvPr id="8" name="Rectangle 7">
          <a:hlinkClick xmlns:r="http://schemas.openxmlformats.org/officeDocument/2006/relationships" r:id="rId4" tooltip="Klik di sini untuk menge-check/cetak  raport semester genap"/>
        </xdr:cNvPr>
        <xdr:cNvSpPr/>
      </xdr:nvSpPr>
      <xdr:spPr>
        <a:xfrm>
          <a:off x="7277100" y="4829175"/>
          <a:ext cx="1008000" cy="216000"/>
        </a:xfrm>
        <a:prstGeom prst="rect">
          <a:avLst/>
        </a:prstGeom>
        <a:gradFill>
          <a:gsLst>
            <a:gs pos="0">
              <a:srgbClr val="000082"/>
            </a:gs>
            <a:gs pos="13000">
              <a:srgbClr val="0047FF"/>
            </a:gs>
            <a:gs pos="28000">
              <a:srgbClr val="000082"/>
            </a:gs>
            <a:gs pos="42999">
              <a:srgbClr val="0047FF"/>
            </a:gs>
            <a:gs pos="58000">
              <a:srgbClr val="000082"/>
            </a:gs>
            <a:gs pos="72000">
              <a:srgbClr val="0047FF"/>
            </a:gs>
            <a:gs pos="87000">
              <a:srgbClr val="000082"/>
            </a:gs>
            <a:gs pos="100000">
              <a:srgbClr val="0047FF"/>
            </a:gs>
          </a:gsLst>
          <a:lin ang="5400000" scaled="0"/>
        </a:gra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1100" b="1"/>
            <a:t>Raport Genap</a:t>
          </a:r>
        </a:p>
      </xdr:txBody>
    </xdr:sp>
    <xdr:clientData/>
  </xdr:twoCellAnchor>
  <xdr:twoCellAnchor>
    <xdr:from>
      <xdr:col>9</xdr:col>
      <xdr:colOff>466725</xdr:colOff>
      <xdr:row>19</xdr:row>
      <xdr:rowOff>142876</xdr:rowOff>
    </xdr:from>
    <xdr:to>
      <xdr:col>9</xdr:col>
      <xdr:colOff>1524000</xdr:colOff>
      <xdr:row>22</xdr:row>
      <xdr:rowOff>238125</xdr:rowOff>
    </xdr:to>
    <xdr:sp macro="" textlink="">
      <xdr:nvSpPr>
        <xdr:cNvPr id="9" name="Rectangle 8">
          <a:hlinkClick xmlns:r="http://schemas.openxmlformats.org/officeDocument/2006/relationships" r:id="rId5" tooltip="Klik Disini untuk mencetak Halaman Cover, Alamat Sekolah dan Petunjuk Penggunaan."/>
        </xdr:cNvPr>
        <xdr:cNvSpPr/>
      </xdr:nvSpPr>
      <xdr:spPr>
        <a:xfrm>
          <a:off x="7267575" y="5114926"/>
          <a:ext cx="1057275" cy="838199"/>
        </a:xfrm>
        <a:prstGeom prst="rect">
          <a:avLst/>
        </a:prstGeom>
        <a:solidFill>
          <a:srgbClr val="0000CC"/>
        </a:solidFill>
        <a:ln w="12700">
          <a:solidFill>
            <a:srgbClr val="FF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id-ID" sz="1100" b="1"/>
            <a:t>Hal Cover, Alamat Sekolah dan Petunjuk.</a:t>
          </a:r>
        </a:p>
      </xdr:txBody>
    </xdr:sp>
    <xdr:clientData/>
  </xdr:twoCellAnchor>
  <xdr:twoCellAnchor>
    <xdr:from>
      <xdr:col>9</xdr:col>
      <xdr:colOff>114300</xdr:colOff>
      <xdr:row>56</xdr:row>
      <xdr:rowOff>114299</xdr:rowOff>
    </xdr:from>
    <xdr:to>
      <xdr:col>9</xdr:col>
      <xdr:colOff>1800223</xdr:colOff>
      <xdr:row>62</xdr:row>
      <xdr:rowOff>180974</xdr:rowOff>
    </xdr:to>
    <xdr:grpSp>
      <xdr:nvGrpSpPr>
        <xdr:cNvPr id="12" name="Group 11"/>
        <xdr:cNvGrpSpPr/>
      </xdr:nvGrpSpPr>
      <xdr:grpSpPr>
        <a:xfrm>
          <a:off x="6964017" y="14890473"/>
          <a:ext cx="1685923" cy="1955110"/>
          <a:chOff x="7000875" y="14849474"/>
          <a:chExt cx="1685923" cy="1952625"/>
        </a:xfrm>
      </xdr:grpSpPr>
      <xdr:sp macro="" textlink="">
        <xdr:nvSpPr>
          <xdr:cNvPr id="10" name="Rounded Rectangle 9"/>
          <xdr:cNvSpPr/>
        </xdr:nvSpPr>
        <xdr:spPr>
          <a:xfrm>
            <a:off x="7391399" y="14849474"/>
            <a:ext cx="1295399" cy="1952625"/>
          </a:xfrm>
          <a:prstGeom prst="roundRect">
            <a:avLst/>
          </a:prstGeom>
          <a:solidFill>
            <a:srgbClr val="66FF33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id-ID" sz="2000" b="1">
                <a:solidFill>
                  <a:schemeClr val="tx1"/>
                </a:solidFill>
                <a:latin typeface="Arial Narrow" pitchFamily="34" charset="0"/>
              </a:rPr>
              <a:t>Data Nama</a:t>
            </a:r>
            <a:r>
              <a:rPr lang="id-ID" sz="2000" b="1" baseline="0">
                <a:solidFill>
                  <a:schemeClr val="tx1"/>
                </a:solidFill>
                <a:latin typeface="Arial Narrow" pitchFamily="34" charset="0"/>
              </a:rPr>
              <a:t> Sekolah dst diisi Manual</a:t>
            </a:r>
            <a:endParaRPr lang="id-ID" sz="2000" b="1">
              <a:solidFill>
                <a:schemeClr val="tx1"/>
              </a:solidFill>
              <a:latin typeface="Arial Narrow" pitchFamily="34" charset="0"/>
            </a:endParaRPr>
          </a:p>
        </xdr:txBody>
      </xdr:sp>
      <xdr:sp macro="" textlink="">
        <xdr:nvSpPr>
          <xdr:cNvPr id="11" name="Left Arrow 10"/>
          <xdr:cNvSpPr/>
        </xdr:nvSpPr>
        <xdr:spPr>
          <a:xfrm>
            <a:off x="7000875" y="15230475"/>
            <a:ext cx="371475" cy="1114425"/>
          </a:xfrm>
          <a:prstGeom prst="leftArrow">
            <a:avLst/>
          </a:prstGeom>
          <a:solidFill>
            <a:srgbClr val="FFFF00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id-ID" sz="1100"/>
          </a:p>
        </xdr:txBody>
      </xdr:sp>
    </xdr:grpSp>
    <xdr:clientData/>
  </xdr:twoCellAnchor>
  <xdr:twoCellAnchor>
    <xdr:from>
      <xdr:col>9</xdr:col>
      <xdr:colOff>85725</xdr:colOff>
      <xdr:row>23</xdr:row>
      <xdr:rowOff>0</xdr:rowOff>
    </xdr:from>
    <xdr:to>
      <xdr:col>9</xdr:col>
      <xdr:colOff>1809749</xdr:colOff>
      <xdr:row>25</xdr:row>
      <xdr:rowOff>43703</xdr:rowOff>
    </xdr:to>
    <xdr:sp macro="" textlink="">
      <xdr:nvSpPr>
        <xdr:cNvPr id="13" name="Rectangle 12">
          <a:hlinkClick xmlns:r="http://schemas.openxmlformats.org/officeDocument/2006/relationships" r:id="rId6" tooltip="Klik Disini untuk Mengetik dan mencetak halaman Keterangan Pindah dan Prestasi Siswa"/>
        </xdr:cNvPr>
        <xdr:cNvSpPr/>
      </xdr:nvSpPr>
      <xdr:spPr>
        <a:xfrm>
          <a:off x="6886575" y="6029325"/>
          <a:ext cx="1724024" cy="672353"/>
        </a:xfrm>
        <a:prstGeom prst="rect">
          <a:avLst/>
        </a:prstGeom>
        <a:solidFill>
          <a:schemeClr val="tx1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id-ID" sz="1400" b="1">
              <a:solidFill>
                <a:srgbClr val="FFFF00"/>
              </a:solidFill>
              <a:latin typeface="Arial Narrow" pitchFamily="34" charset="0"/>
            </a:rPr>
            <a:t>Hal Ket Pindah dan Prestasi</a:t>
          </a:r>
        </a:p>
      </xdr:txBody>
    </xdr:sp>
    <xdr:clientData/>
  </xdr:twoCellAnchor>
  <xdr:twoCellAnchor editAs="oneCell">
    <xdr:from>
      <xdr:col>4</xdr:col>
      <xdr:colOff>333375</xdr:colOff>
      <xdr:row>11</xdr:row>
      <xdr:rowOff>28575</xdr:rowOff>
    </xdr:from>
    <xdr:to>
      <xdr:col>5</xdr:col>
      <xdr:colOff>978731</xdr:colOff>
      <xdr:row>18</xdr:row>
      <xdr:rowOff>238125</xdr:rowOff>
    </xdr:to>
    <xdr:pic>
      <xdr:nvPicPr>
        <xdr:cNvPr id="14" name="Picture 13" descr="Tut Wuri 5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44750" y="3076575"/>
          <a:ext cx="1947106" cy="1987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149077</xdr:colOff>
      <xdr:row>0</xdr:row>
      <xdr:rowOff>33128</xdr:rowOff>
    </xdr:from>
    <xdr:to>
      <xdr:col>6</xdr:col>
      <xdr:colOff>571490</xdr:colOff>
      <xdr:row>5</xdr:row>
      <xdr:rowOff>231322</xdr:rowOff>
    </xdr:to>
    <xdr:sp macro="" textlink="">
      <xdr:nvSpPr>
        <xdr:cNvPr id="2" name="Rounded Rectangle 1"/>
        <xdr:cNvSpPr/>
      </xdr:nvSpPr>
      <xdr:spPr>
        <a:xfrm>
          <a:off x="149077" y="33128"/>
          <a:ext cx="7294020" cy="1763015"/>
        </a:xfrm>
        <a:prstGeom prst="roundRect">
          <a:avLst/>
        </a:prstGeom>
        <a:solidFill>
          <a:srgbClr val="0000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id-ID" sz="2800" b="1">
            <a:latin typeface="Arial Narrow" pitchFamily="34" charset="0"/>
          </a:endParaRPr>
        </a:p>
        <a:p>
          <a:pPr algn="ctr"/>
          <a:r>
            <a:rPr lang="id-ID" sz="2800" b="1">
              <a:latin typeface="Arial Narrow" pitchFamily="34" charset="0"/>
            </a:rPr>
            <a:t>DATA IDENTITAS PESERTA DIDIK</a:t>
          </a:r>
        </a:p>
        <a:p>
          <a:pPr algn="ctr"/>
          <a:r>
            <a:rPr lang="id-ID" sz="2800" b="1">
              <a:latin typeface="Arial Narrow" pitchFamily="34" charset="0"/>
            </a:rPr>
            <a:t>Data</a:t>
          </a:r>
          <a:r>
            <a:rPr lang="id-ID" sz="2800" b="1" baseline="0">
              <a:latin typeface="Arial Narrow" pitchFamily="34" charset="0"/>
            </a:rPr>
            <a:t> ini digunakan pada halaman identitas raport.</a:t>
          </a:r>
          <a:endParaRPr lang="id-ID" sz="2800" b="1">
            <a:latin typeface="Arial Narrow" pitchFamily="34" charset="0"/>
          </a:endParaRPr>
        </a:p>
        <a:p>
          <a:pPr algn="ctr"/>
          <a:endParaRPr lang="id-ID" sz="2800" b="1"/>
        </a:p>
      </xdr:txBody>
    </xdr:sp>
    <xdr:clientData/>
  </xdr:twoCellAnchor>
  <xdr:twoCellAnchor>
    <xdr:from>
      <xdr:col>22</xdr:col>
      <xdr:colOff>0</xdr:colOff>
      <xdr:row>3</xdr:row>
      <xdr:rowOff>0</xdr:rowOff>
    </xdr:from>
    <xdr:to>
      <xdr:col>22</xdr:col>
      <xdr:colOff>972000</xdr:colOff>
      <xdr:row>4</xdr:row>
      <xdr:rowOff>116935</xdr:rowOff>
    </xdr:to>
    <xdr:sp macro="" textlink="">
      <xdr:nvSpPr>
        <xdr:cNvPr id="4" name="Rounded Rectangle 3">
          <a:hlinkClick xmlns:r="http://schemas.openxmlformats.org/officeDocument/2006/relationships" r:id="rId1" tooltip="Klik Home untuk kembali ke halaman Menu (Home)"/>
        </xdr:cNvPr>
        <xdr:cNvSpPr/>
      </xdr:nvSpPr>
      <xdr:spPr>
        <a:xfrm>
          <a:off x="27523109" y="621196"/>
          <a:ext cx="972000" cy="324000"/>
        </a:xfrm>
        <a:prstGeom prst="roundRect">
          <a:avLst/>
        </a:prstGeom>
        <a:gradFill>
          <a:gsLst>
            <a:gs pos="0">
              <a:srgbClr val="000000"/>
            </a:gs>
            <a:gs pos="39999">
              <a:srgbClr val="0A128C"/>
            </a:gs>
            <a:gs pos="70000">
              <a:srgbClr val="181CC7"/>
            </a:gs>
            <a:gs pos="88000">
              <a:srgbClr val="7005D4"/>
            </a:gs>
            <a:gs pos="100000">
              <a:srgbClr val="8C3D91"/>
            </a:gs>
          </a:gsLst>
          <a:lin ang="5400000" scaled="0"/>
        </a:gradFill>
        <a:effectLst>
          <a:outerShdw blurRad="50800" dist="50800" dir="5400000" algn="ctr" rotWithShape="0">
            <a:srgbClr val="FF00FF"/>
          </a:outerShdw>
        </a:effectLst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2400" b="1">
              <a:solidFill>
                <a:srgbClr val="FFFF00"/>
              </a:solidFill>
              <a:latin typeface="Arial Narrow" pitchFamily="34" charset="0"/>
            </a:rPr>
            <a:t>Home</a:t>
          </a:r>
        </a:p>
      </xdr:txBody>
    </xdr:sp>
    <xdr:clientData/>
  </xdr:twoCellAnchor>
  <xdr:twoCellAnchor>
    <xdr:from>
      <xdr:col>14</xdr:col>
      <xdr:colOff>0</xdr:colOff>
      <xdr:row>3</xdr:row>
      <xdr:rowOff>0</xdr:rowOff>
    </xdr:from>
    <xdr:to>
      <xdr:col>14</xdr:col>
      <xdr:colOff>1008000</xdr:colOff>
      <xdr:row>4</xdr:row>
      <xdr:rowOff>47036</xdr:rowOff>
    </xdr:to>
    <xdr:sp macro="" textlink="">
      <xdr:nvSpPr>
        <xdr:cNvPr id="5" name="Rounded Rectangle 4">
          <a:hlinkClick xmlns:r="http://schemas.openxmlformats.org/officeDocument/2006/relationships" r:id="rId2" tooltip="Klik Home untuk kembali ke halaman Menu (Home)"/>
        </xdr:cNvPr>
        <xdr:cNvSpPr/>
      </xdr:nvSpPr>
      <xdr:spPr>
        <a:xfrm>
          <a:off x="16246929" y="938893"/>
          <a:ext cx="1008000" cy="360000"/>
        </a:xfrm>
        <a:prstGeom prst="roundRect">
          <a:avLst/>
        </a:prstGeom>
        <a:gradFill>
          <a:gsLst>
            <a:gs pos="0">
              <a:srgbClr val="000000"/>
            </a:gs>
            <a:gs pos="39999">
              <a:srgbClr val="0A128C"/>
            </a:gs>
            <a:gs pos="70000">
              <a:srgbClr val="181CC7"/>
            </a:gs>
            <a:gs pos="88000">
              <a:srgbClr val="7005D4"/>
            </a:gs>
            <a:gs pos="100000">
              <a:srgbClr val="8C3D91"/>
            </a:gs>
          </a:gsLst>
          <a:lin ang="5400000" scaled="0"/>
        </a:gradFill>
        <a:effectLst>
          <a:outerShdw blurRad="50800" dist="50800" dir="5400000" algn="ctr" rotWithShape="0">
            <a:srgbClr val="FF00FF"/>
          </a:outerShdw>
        </a:effectLst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2400" b="1">
              <a:solidFill>
                <a:srgbClr val="FFFF00"/>
              </a:solidFill>
              <a:latin typeface="Arial Narrow" pitchFamily="34" charset="0"/>
            </a:rPr>
            <a:t>Home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4304</xdr:colOff>
      <xdr:row>9</xdr:row>
      <xdr:rowOff>100856</xdr:rowOff>
    </xdr:from>
    <xdr:to>
      <xdr:col>7</xdr:col>
      <xdr:colOff>1647265</xdr:colOff>
      <xdr:row>20</xdr:row>
      <xdr:rowOff>22415</xdr:rowOff>
    </xdr:to>
    <xdr:grpSp>
      <xdr:nvGrpSpPr>
        <xdr:cNvPr id="2" name="Group 1"/>
        <xdr:cNvGrpSpPr/>
      </xdr:nvGrpSpPr>
      <xdr:grpSpPr>
        <a:xfrm>
          <a:off x="6660598" y="3541062"/>
          <a:ext cx="1642961" cy="3372971"/>
          <a:chOff x="7086286" y="14849474"/>
          <a:chExt cx="960852" cy="2297206"/>
        </a:xfrm>
      </xdr:grpSpPr>
      <xdr:sp macro="" textlink="">
        <xdr:nvSpPr>
          <xdr:cNvPr id="3" name="Rounded Rectangle 2"/>
          <xdr:cNvSpPr/>
        </xdr:nvSpPr>
        <xdr:spPr>
          <a:xfrm>
            <a:off x="7293086" y="14849474"/>
            <a:ext cx="754052" cy="2297206"/>
          </a:xfrm>
          <a:prstGeom prst="roundRect">
            <a:avLst/>
          </a:prstGeom>
          <a:solidFill>
            <a:srgbClr val="66FF33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id-ID" sz="2000" b="1">
                <a:solidFill>
                  <a:schemeClr val="tx1"/>
                </a:solidFill>
                <a:latin typeface="Arial Narrow" pitchFamily="34" charset="0"/>
              </a:rPr>
              <a:t>Data Nama Siswa, Nama</a:t>
            </a:r>
            <a:r>
              <a:rPr lang="id-ID" sz="2000" b="1" baseline="0">
                <a:solidFill>
                  <a:schemeClr val="tx1"/>
                </a:solidFill>
                <a:latin typeface="Arial Narrow" pitchFamily="34" charset="0"/>
              </a:rPr>
              <a:t> Kepsek, NIP dan Orangtua diisi Manual</a:t>
            </a:r>
            <a:endParaRPr lang="id-ID" sz="2000" b="1">
              <a:solidFill>
                <a:schemeClr val="tx1"/>
              </a:solidFill>
              <a:latin typeface="Arial Narrow" pitchFamily="34" charset="0"/>
            </a:endParaRPr>
          </a:p>
        </xdr:txBody>
      </xdr:sp>
      <xdr:sp macro="" textlink="">
        <xdr:nvSpPr>
          <xdr:cNvPr id="4" name="Left Arrow 3"/>
          <xdr:cNvSpPr/>
        </xdr:nvSpPr>
        <xdr:spPr>
          <a:xfrm>
            <a:off x="7086286" y="15230475"/>
            <a:ext cx="200653" cy="1114425"/>
          </a:xfrm>
          <a:prstGeom prst="leftArrow">
            <a:avLst/>
          </a:prstGeom>
          <a:solidFill>
            <a:srgbClr val="FFFF00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id-ID" sz="1100"/>
          </a:p>
        </xdr:txBody>
      </xdr:sp>
    </xdr:grpSp>
    <xdr:clientData/>
  </xdr:twoCellAnchor>
  <xdr:twoCellAnchor>
    <xdr:from>
      <xdr:col>7</xdr:col>
      <xdr:colOff>291356</xdr:colOff>
      <xdr:row>45</xdr:row>
      <xdr:rowOff>33615</xdr:rowOff>
    </xdr:from>
    <xdr:to>
      <xdr:col>7</xdr:col>
      <xdr:colOff>1934317</xdr:colOff>
      <xdr:row>55</xdr:row>
      <xdr:rowOff>268939</xdr:rowOff>
    </xdr:to>
    <xdr:grpSp>
      <xdr:nvGrpSpPr>
        <xdr:cNvPr id="5" name="Group 4"/>
        <xdr:cNvGrpSpPr/>
      </xdr:nvGrpSpPr>
      <xdr:grpSpPr>
        <a:xfrm>
          <a:off x="6947650" y="14769350"/>
          <a:ext cx="1642961" cy="3372971"/>
          <a:chOff x="7086286" y="14849474"/>
          <a:chExt cx="960852" cy="2297206"/>
        </a:xfrm>
      </xdr:grpSpPr>
      <xdr:sp macro="" textlink="">
        <xdr:nvSpPr>
          <xdr:cNvPr id="6" name="Rounded Rectangle 5"/>
          <xdr:cNvSpPr/>
        </xdr:nvSpPr>
        <xdr:spPr>
          <a:xfrm>
            <a:off x="7293086" y="14849474"/>
            <a:ext cx="754052" cy="2297206"/>
          </a:xfrm>
          <a:prstGeom prst="roundRect">
            <a:avLst/>
          </a:prstGeom>
          <a:solidFill>
            <a:srgbClr val="66FF33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id-ID" sz="2000" b="1">
                <a:solidFill>
                  <a:schemeClr val="tx1"/>
                </a:solidFill>
                <a:latin typeface="Arial Narrow" pitchFamily="34" charset="0"/>
              </a:rPr>
              <a:t>Data Nama Siswa, Nama</a:t>
            </a:r>
            <a:r>
              <a:rPr lang="id-ID" sz="2000" b="1" baseline="0">
                <a:solidFill>
                  <a:schemeClr val="tx1"/>
                </a:solidFill>
                <a:latin typeface="Arial Narrow" pitchFamily="34" charset="0"/>
              </a:rPr>
              <a:t> Kepsek, NIP dan Orangtua diisi Manual</a:t>
            </a:r>
            <a:endParaRPr lang="id-ID" sz="2000" b="1">
              <a:solidFill>
                <a:schemeClr val="tx1"/>
              </a:solidFill>
              <a:latin typeface="Arial Narrow" pitchFamily="34" charset="0"/>
            </a:endParaRPr>
          </a:p>
        </xdr:txBody>
      </xdr:sp>
      <xdr:sp macro="" textlink="">
        <xdr:nvSpPr>
          <xdr:cNvPr id="7" name="Left Arrow 6"/>
          <xdr:cNvSpPr/>
        </xdr:nvSpPr>
        <xdr:spPr>
          <a:xfrm>
            <a:off x="7086286" y="15230475"/>
            <a:ext cx="200653" cy="1114425"/>
          </a:xfrm>
          <a:prstGeom prst="leftArrow">
            <a:avLst/>
          </a:prstGeom>
          <a:solidFill>
            <a:srgbClr val="FFFF00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id-ID" sz="1100"/>
          </a:p>
        </xdr:txBody>
      </xdr:sp>
    </xdr:grpSp>
    <xdr:clientData/>
  </xdr:twoCellAnchor>
  <xdr:twoCellAnchor>
    <xdr:from>
      <xdr:col>7</xdr:col>
      <xdr:colOff>134470</xdr:colOff>
      <xdr:row>76</xdr:row>
      <xdr:rowOff>212922</xdr:rowOff>
    </xdr:from>
    <xdr:to>
      <xdr:col>7</xdr:col>
      <xdr:colOff>1777431</xdr:colOff>
      <xdr:row>87</xdr:row>
      <xdr:rowOff>257746</xdr:rowOff>
    </xdr:to>
    <xdr:grpSp>
      <xdr:nvGrpSpPr>
        <xdr:cNvPr id="8" name="Group 7"/>
        <xdr:cNvGrpSpPr/>
      </xdr:nvGrpSpPr>
      <xdr:grpSpPr>
        <a:xfrm>
          <a:off x="6790764" y="24798628"/>
          <a:ext cx="1642961" cy="3496236"/>
          <a:chOff x="7086286" y="14849474"/>
          <a:chExt cx="960852" cy="2297206"/>
        </a:xfrm>
      </xdr:grpSpPr>
      <xdr:sp macro="" textlink="">
        <xdr:nvSpPr>
          <xdr:cNvPr id="9" name="Rounded Rectangle 8"/>
          <xdr:cNvSpPr/>
        </xdr:nvSpPr>
        <xdr:spPr>
          <a:xfrm>
            <a:off x="7293086" y="14849474"/>
            <a:ext cx="754052" cy="2297206"/>
          </a:xfrm>
          <a:prstGeom prst="roundRect">
            <a:avLst/>
          </a:prstGeom>
          <a:solidFill>
            <a:srgbClr val="66FF33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id-ID" sz="2000" b="1">
                <a:solidFill>
                  <a:schemeClr val="tx1"/>
                </a:solidFill>
                <a:latin typeface="Arial Narrow" pitchFamily="34" charset="0"/>
              </a:rPr>
              <a:t>Data  Nama Siswa, dst </a:t>
            </a:r>
            <a:r>
              <a:rPr lang="id-ID" sz="2000" b="1" baseline="0">
                <a:solidFill>
                  <a:schemeClr val="tx1"/>
                </a:solidFill>
                <a:latin typeface="Arial Narrow" pitchFamily="34" charset="0"/>
              </a:rPr>
              <a:t> dan data prestasi diisi Manual</a:t>
            </a:r>
            <a:endParaRPr lang="id-ID" sz="2000" b="1">
              <a:solidFill>
                <a:schemeClr val="tx1"/>
              </a:solidFill>
              <a:latin typeface="Arial Narrow" pitchFamily="34" charset="0"/>
            </a:endParaRPr>
          </a:p>
        </xdr:txBody>
      </xdr:sp>
      <xdr:sp macro="" textlink="">
        <xdr:nvSpPr>
          <xdr:cNvPr id="10" name="Left Arrow 9"/>
          <xdr:cNvSpPr/>
        </xdr:nvSpPr>
        <xdr:spPr>
          <a:xfrm>
            <a:off x="7086286" y="15230475"/>
            <a:ext cx="200653" cy="1114425"/>
          </a:xfrm>
          <a:prstGeom prst="leftArrow">
            <a:avLst/>
          </a:prstGeom>
          <a:solidFill>
            <a:srgbClr val="FFFF00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id-ID" sz="1100"/>
          </a:p>
        </xdr:txBody>
      </xdr:sp>
    </xdr:grpSp>
    <xdr:clientData/>
  </xdr:twoCellAnchor>
  <xdr:twoCellAnchor>
    <xdr:from>
      <xdr:col>7</xdr:col>
      <xdr:colOff>672360</xdr:colOff>
      <xdr:row>1</xdr:row>
      <xdr:rowOff>0</xdr:rowOff>
    </xdr:from>
    <xdr:to>
      <xdr:col>7</xdr:col>
      <xdr:colOff>1428360</xdr:colOff>
      <xdr:row>1</xdr:row>
      <xdr:rowOff>288000</xdr:rowOff>
    </xdr:to>
    <xdr:sp macro="" textlink="">
      <xdr:nvSpPr>
        <xdr:cNvPr id="11" name="Rounded Rectangle 10">
          <a:hlinkClick xmlns:r="http://schemas.openxmlformats.org/officeDocument/2006/relationships" r:id="rId1" tooltip="Klik Home untuk kembali ke halaman Menu (Home)"/>
        </xdr:cNvPr>
        <xdr:cNvSpPr/>
      </xdr:nvSpPr>
      <xdr:spPr>
        <a:xfrm>
          <a:off x="7328654" y="313765"/>
          <a:ext cx="756000" cy="288000"/>
        </a:xfrm>
        <a:prstGeom prst="roundRect">
          <a:avLst/>
        </a:prstGeom>
        <a:gradFill>
          <a:gsLst>
            <a:gs pos="0">
              <a:srgbClr val="000000"/>
            </a:gs>
            <a:gs pos="39999">
              <a:srgbClr val="0A128C"/>
            </a:gs>
            <a:gs pos="70000">
              <a:srgbClr val="181CC7"/>
            </a:gs>
            <a:gs pos="88000">
              <a:srgbClr val="7005D4"/>
            </a:gs>
            <a:gs pos="100000">
              <a:srgbClr val="8C3D91"/>
            </a:gs>
          </a:gsLst>
          <a:lin ang="5400000" scaled="0"/>
        </a:gradFill>
        <a:effectLst>
          <a:outerShdw blurRad="50800" dist="50800" dir="5400000" algn="ctr" rotWithShape="0">
            <a:srgbClr val="FF00FF"/>
          </a:outerShdw>
        </a:effectLst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1800" b="1">
              <a:solidFill>
                <a:srgbClr val="FFFF00"/>
              </a:solidFill>
              <a:latin typeface="Arial Narrow" pitchFamily="34" charset="0"/>
            </a:rPr>
            <a:t>Home</a:t>
          </a:r>
        </a:p>
      </xdr:txBody>
    </xdr:sp>
    <xdr:clientData/>
  </xdr:twoCellAnchor>
  <xdr:twoCellAnchor>
    <xdr:from>
      <xdr:col>7</xdr:col>
      <xdr:colOff>717184</xdr:colOff>
      <xdr:row>33</xdr:row>
      <xdr:rowOff>22395</xdr:rowOff>
    </xdr:from>
    <xdr:to>
      <xdr:col>7</xdr:col>
      <xdr:colOff>1473184</xdr:colOff>
      <xdr:row>33</xdr:row>
      <xdr:rowOff>310395</xdr:rowOff>
    </xdr:to>
    <xdr:sp macro="" textlink="">
      <xdr:nvSpPr>
        <xdr:cNvPr id="12" name="Rounded Rectangle 11">
          <a:hlinkClick xmlns:r="http://schemas.openxmlformats.org/officeDocument/2006/relationships" r:id="rId2" tooltip="Klik Home untuk kembali ke halaman Menu (Home)"/>
        </xdr:cNvPr>
        <xdr:cNvSpPr/>
      </xdr:nvSpPr>
      <xdr:spPr>
        <a:xfrm>
          <a:off x="7373478" y="10992954"/>
          <a:ext cx="756000" cy="288000"/>
        </a:xfrm>
        <a:prstGeom prst="roundRect">
          <a:avLst/>
        </a:prstGeom>
        <a:gradFill>
          <a:gsLst>
            <a:gs pos="0">
              <a:srgbClr val="000000"/>
            </a:gs>
            <a:gs pos="39999">
              <a:srgbClr val="0A128C"/>
            </a:gs>
            <a:gs pos="70000">
              <a:srgbClr val="181CC7"/>
            </a:gs>
            <a:gs pos="88000">
              <a:srgbClr val="7005D4"/>
            </a:gs>
            <a:gs pos="100000">
              <a:srgbClr val="8C3D91"/>
            </a:gs>
          </a:gsLst>
          <a:lin ang="5400000" scaled="0"/>
        </a:gradFill>
        <a:effectLst>
          <a:outerShdw blurRad="50800" dist="50800" dir="5400000" algn="ctr" rotWithShape="0">
            <a:srgbClr val="FF00FF"/>
          </a:outerShdw>
        </a:effectLst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1800" b="1">
              <a:solidFill>
                <a:srgbClr val="FFFF00"/>
              </a:solidFill>
              <a:latin typeface="Arial Narrow" pitchFamily="34" charset="0"/>
            </a:rPr>
            <a:t>Home</a:t>
          </a:r>
        </a:p>
      </xdr:txBody>
    </xdr:sp>
    <xdr:clientData/>
  </xdr:twoCellAnchor>
  <xdr:twoCellAnchor>
    <xdr:from>
      <xdr:col>7</xdr:col>
      <xdr:colOff>605124</xdr:colOff>
      <xdr:row>64</xdr:row>
      <xdr:rowOff>112051</xdr:rowOff>
    </xdr:from>
    <xdr:to>
      <xdr:col>7</xdr:col>
      <xdr:colOff>1361124</xdr:colOff>
      <xdr:row>65</xdr:row>
      <xdr:rowOff>86287</xdr:rowOff>
    </xdr:to>
    <xdr:sp macro="" textlink="">
      <xdr:nvSpPr>
        <xdr:cNvPr id="13" name="Rounded Rectangle 12">
          <a:hlinkClick xmlns:r="http://schemas.openxmlformats.org/officeDocument/2006/relationships" r:id="rId3" tooltip="Klik Home untuk kembali ke halaman Menu (Home)"/>
        </xdr:cNvPr>
        <xdr:cNvSpPr/>
      </xdr:nvSpPr>
      <xdr:spPr>
        <a:xfrm>
          <a:off x="7261418" y="20809316"/>
          <a:ext cx="756000" cy="288000"/>
        </a:xfrm>
        <a:prstGeom prst="roundRect">
          <a:avLst/>
        </a:prstGeom>
        <a:gradFill>
          <a:gsLst>
            <a:gs pos="0">
              <a:srgbClr val="000000"/>
            </a:gs>
            <a:gs pos="39999">
              <a:srgbClr val="0A128C"/>
            </a:gs>
            <a:gs pos="70000">
              <a:srgbClr val="181CC7"/>
            </a:gs>
            <a:gs pos="88000">
              <a:srgbClr val="7005D4"/>
            </a:gs>
            <a:gs pos="100000">
              <a:srgbClr val="8C3D91"/>
            </a:gs>
          </a:gsLst>
          <a:lin ang="5400000" scaled="0"/>
        </a:gradFill>
        <a:effectLst>
          <a:outerShdw blurRad="50800" dist="50800" dir="5400000" algn="ctr" rotWithShape="0">
            <a:srgbClr val="FF00FF"/>
          </a:outerShdw>
        </a:effectLst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1800" b="1">
              <a:solidFill>
                <a:srgbClr val="FFFF00"/>
              </a:solidFill>
              <a:latin typeface="Arial Narrow" pitchFamily="34" charset="0"/>
            </a:rPr>
            <a:t>Home</a:t>
          </a:r>
        </a:p>
      </xdr:txBody>
    </xdr:sp>
    <xdr:clientData/>
  </xdr:twoCellAnchor>
  <xdr:twoCellAnchor>
    <xdr:from>
      <xdr:col>7</xdr:col>
      <xdr:colOff>537888</xdr:colOff>
      <xdr:row>2</xdr:row>
      <xdr:rowOff>89645</xdr:rowOff>
    </xdr:from>
    <xdr:to>
      <xdr:col>7</xdr:col>
      <xdr:colOff>1545888</xdr:colOff>
      <xdr:row>2</xdr:row>
      <xdr:rowOff>305645</xdr:rowOff>
    </xdr:to>
    <xdr:sp macro="" textlink="">
      <xdr:nvSpPr>
        <xdr:cNvPr id="14" name="Rectangle 13">
          <a:hlinkClick xmlns:r="http://schemas.openxmlformats.org/officeDocument/2006/relationships" r:id="rId4" tooltip="Klik di sini untuk menge-check/cetak halaman identitas raport"/>
        </xdr:cNvPr>
        <xdr:cNvSpPr/>
      </xdr:nvSpPr>
      <xdr:spPr>
        <a:xfrm>
          <a:off x="7194182" y="717174"/>
          <a:ext cx="1008000" cy="216000"/>
        </a:xfrm>
        <a:prstGeom prst="rect">
          <a:avLst/>
        </a:prstGeom>
        <a:gradFill>
          <a:gsLst>
            <a:gs pos="0">
              <a:srgbClr val="000082"/>
            </a:gs>
            <a:gs pos="13000">
              <a:srgbClr val="0047FF"/>
            </a:gs>
            <a:gs pos="28000">
              <a:srgbClr val="000082"/>
            </a:gs>
            <a:gs pos="42999">
              <a:srgbClr val="0047FF"/>
            </a:gs>
            <a:gs pos="58000">
              <a:srgbClr val="000082"/>
            </a:gs>
            <a:gs pos="72000">
              <a:srgbClr val="0047FF"/>
            </a:gs>
            <a:gs pos="87000">
              <a:srgbClr val="000082"/>
            </a:gs>
            <a:gs pos="100000">
              <a:srgbClr val="0047FF"/>
            </a:gs>
          </a:gsLst>
          <a:lin ang="5400000" scaled="0"/>
        </a:gradFill>
        <a:ln>
          <a:solidFill>
            <a:srgbClr val="FFFF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1100" b="1"/>
            <a:t>Hal Depan</a:t>
          </a:r>
        </a:p>
      </xdr:txBody>
    </xdr:sp>
    <xdr:clientData/>
  </xdr:twoCellAnchor>
  <xdr:twoCellAnchor>
    <xdr:from>
      <xdr:col>7</xdr:col>
      <xdr:colOff>593918</xdr:colOff>
      <xdr:row>34</xdr:row>
      <xdr:rowOff>156877</xdr:rowOff>
    </xdr:from>
    <xdr:to>
      <xdr:col>7</xdr:col>
      <xdr:colOff>1601918</xdr:colOff>
      <xdr:row>35</xdr:row>
      <xdr:rowOff>59113</xdr:rowOff>
    </xdr:to>
    <xdr:sp macro="" textlink="">
      <xdr:nvSpPr>
        <xdr:cNvPr id="15" name="Rectangle 14">
          <a:hlinkClick xmlns:r="http://schemas.openxmlformats.org/officeDocument/2006/relationships" r:id="rId5" tooltip="Klik di sini untuk menge-check/cetak halaman identitas raport"/>
        </xdr:cNvPr>
        <xdr:cNvSpPr/>
      </xdr:nvSpPr>
      <xdr:spPr>
        <a:xfrm>
          <a:off x="7250212" y="11441201"/>
          <a:ext cx="1008000" cy="216000"/>
        </a:xfrm>
        <a:prstGeom prst="rect">
          <a:avLst/>
        </a:prstGeom>
        <a:gradFill>
          <a:gsLst>
            <a:gs pos="0">
              <a:srgbClr val="000082"/>
            </a:gs>
            <a:gs pos="13000">
              <a:srgbClr val="0047FF"/>
            </a:gs>
            <a:gs pos="28000">
              <a:srgbClr val="000082"/>
            </a:gs>
            <a:gs pos="42999">
              <a:srgbClr val="0047FF"/>
            </a:gs>
            <a:gs pos="58000">
              <a:srgbClr val="000082"/>
            </a:gs>
            <a:gs pos="72000">
              <a:srgbClr val="0047FF"/>
            </a:gs>
            <a:gs pos="87000">
              <a:srgbClr val="000082"/>
            </a:gs>
            <a:gs pos="100000">
              <a:srgbClr val="0047FF"/>
            </a:gs>
          </a:gsLst>
          <a:lin ang="5400000" scaled="0"/>
        </a:gradFill>
        <a:ln>
          <a:solidFill>
            <a:srgbClr val="FFFF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1100" b="1"/>
            <a:t>Hal Depan</a:t>
          </a:r>
        </a:p>
      </xdr:txBody>
    </xdr:sp>
    <xdr:clientData/>
  </xdr:twoCellAnchor>
  <xdr:twoCellAnchor>
    <xdr:from>
      <xdr:col>7</xdr:col>
      <xdr:colOff>493064</xdr:colOff>
      <xdr:row>67</xdr:row>
      <xdr:rowOff>291339</xdr:rowOff>
    </xdr:from>
    <xdr:to>
      <xdr:col>7</xdr:col>
      <xdr:colOff>1501064</xdr:colOff>
      <xdr:row>68</xdr:row>
      <xdr:rowOff>193574</xdr:rowOff>
    </xdr:to>
    <xdr:sp macro="" textlink="">
      <xdr:nvSpPr>
        <xdr:cNvPr id="16" name="Rectangle 15">
          <a:hlinkClick xmlns:r="http://schemas.openxmlformats.org/officeDocument/2006/relationships" r:id="rId6" tooltip="Klik di sini untuk menge-check/cetak halaman identitas raport"/>
        </xdr:cNvPr>
        <xdr:cNvSpPr/>
      </xdr:nvSpPr>
      <xdr:spPr>
        <a:xfrm>
          <a:off x="7149358" y="21929898"/>
          <a:ext cx="1008000" cy="216000"/>
        </a:xfrm>
        <a:prstGeom prst="rect">
          <a:avLst/>
        </a:prstGeom>
        <a:gradFill>
          <a:gsLst>
            <a:gs pos="0">
              <a:srgbClr val="000082"/>
            </a:gs>
            <a:gs pos="13000">
              <a:srgbClr val="0047FF"/>
            </a:gs>
            <a:gs pos="28000">
              <a:srgbClr val="000082"/>
            </a:gs>
            <a:gs pos="42999">
              <a:srgbClr val="0047FF"/>
            </a:gs>
            <a:gs pos="58000">
              <a:srgbClr val="000082"/>
            </a:gs>
            <a:gs pos="72000">
              <a:srgbClr val="0047FF"/>
            </a:gs>
            <a:gs pos="87000">
              <a:srgbClr val="000082"/>
            </a:gs>
            <a:gs pos="100000">
              <a:srgbClr val="0047FF"/>
            </a:gs>
          </a:gsLst>
          <a:lin ang="5400000" scaled="0"/>
        </a:gradFill>
        <a:ln>
          <a:solidFill>
            <a:srgbClr val="FFFF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1100" b="1"/>
            <a:t>Hal Depan</a:t>
          </a:r>
        </a:p>
      </xdr:txBody>
    </xdr:sp>
    <xdr:clientData/>
  </xdr:twoCellAnchor>
  <xdr:twoCellAnchor>
    <xdr:from>
      <xdr:col>7</xdr:col>
      <xdr:colOff>504270</xdr:colOff>
      <xdr:row>68</xdr:row>
      <xdr:rowOff>268930</xdr:rowOff>
    </xdr:from>
    <xdr:to>
      <xdr:col>7</xdr:col>
      <xdr:colOff>1512270</xdr:colOff>
      <xdr:row>69</xdr:row>
      <xdr:rowOff>171166</xdr:rowOff>
    </xdr:to>
    <xdr:sp macro="" textlink="">
      <xdr:nvSpPr>
        <xdr:cNvPr id="17" name="Rectangle 16">
          <a:hlinkClick xmlns:r="http://schemas.openxmlformats.org/officeDocument/2006/relationships" r:id="rId7" tooltip="Klik di sini untuk menge-check/cetak  raport semester ganjil"/>
        </xdr:cNvPr>
        <xdr:cNvSpPr/>
      </xdr:nvSpPr>
      <xdr:spPr>
        <a:xfrm>
          <a:off x="7160564" y="22221254"/>
          <a:ext cx="1008000" cy="216000"/>
        </a:xfrm>
        <a:prstGeom prst="rect">
          <a:avLst/>
        </a:prstGeom>
        <a:gradFill>
          <a:gsLst>
            <a:gs pos="0">
              <a:srgbClr val="000082"/>
            </a:gs>
            <a:gs pos="13000">
              <a:srgbClr val="0047FF"/>
            </a:gs>
            <a:gs pos="28000">
              <a:srgbClr val="000082"/>
            </a:gs>
            <a:gs pos="42999">
              <a:srgbClr val="0047FF"/>
            </a:gs>
            <a:gs pos="58000">
              <a:srgbClr val="000082"/>
            </a:gs>
            <a:gs pos="72000">
              <a:srgbClr val="0047FF"/>
            </a:gs>
            <a:gs pos="87000">
              <a:srgbClr val="000082"/>
            </a:gs>
            <a:gs pos="100000">
              <a:srgbClr val="0047FF"/>
            </a:gs>
          </a:gsLst>
          <a:lin ang="5400000" scaled="0"/>
        </a:gradFill>
        <a:ln>
          <a:solidFill>
            <a:srgbClr val="FFFF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1100" b="1"/>
            <a:t>Raport Ganjil</a:t>
          </a:r>
        </a:p>
      </xdr:txBody>
    </xdr:sp>
    <xdr:clientData/>
  </xdr:twoCellAnchor>
  <xdr:twoCellAnchor>
    <xdr:from>
      <xdr:col>7</xdr:col>
      <xdr:colOff>605124</xdr:colOff>
      <xdr:row>35</xdr:row>
      <xdr:rowOff>112057</xdr:rowOff>
    </xdr:from>
    <xdr:to>
      <xdr:col>7</xdr:col>
      <xdr:colOff>1613124</xdr:colOff>
      <xdr:row>36</xdr:row>
      <xdr:rowOff>14292</xdr:rowOff>
    </xdr:to>
    <xdr:sp macro="" textlink="">
      <xdr:nvSpPr>
        <xdr:cNvPr id="18" name="Rectangle 17">
          <a:hlinkClick xmlns:r="http://schemas.openxmlformats.org/officeDocument/2006/relationships" r:id="rId8" tooltip="Klik di sini untuk menge-check/cetak  raport semester ganjil"/>
        </xdr:cNvPr>
        <xdr:cNvSpPr/>
      </xdr:nvSpPr>
      <xdr:spPr>
        <a:xfrm>
          <a:off x="7261418" y="11710145"/>
          <a:ext cx="1008000" cy="216000"/>
        </a:xfrm>
        <a:prstGeom prst="rect">
          <a:avLst/>
        </a:prstGeom>
        <a:gradFill>
          <a:gsLst>
            <a:gs pos="0">
              <a:srgbClr val="000082"/>
            </a:gs>
            <a:gs pos="13000">
              <a:srgbClr val="0047FF"/>
            </a:gs>
            <a:gs pos="28000">
              <a:srgbClr val="000082"/>
            </a:gs>
            <a:gs pos="42999">
              <a:srgbClr val="0047FF"/>
            </a:gs>
            <a:gs pos="58000">
              <a:srgbClr val="000082"/>
            </a:gs>
            <a:gs pos="72000">
              <a:srgbClr val="0047FF"/>
            </a:gs>
            <a:gs pos="87000">
              <a:srgbClr val="000082"/>
            </a:gs>
            <a:gs pos="100000">
              <a:srgbClr val="0047FF"/>
            </a:gs>
          </a:gsLst>
          <a:lin ang="5400000" scaled="0"/>
        </a:gradFill>
        <a:ln>
          <a:solidFill>
            <a:srgbClr val="FFFF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1100" b="1"/>
            <a:t>Raport Ganjil</a:t>
          </a:r>
        </a:p>
      </xdr:txBody>
    </xdr:sp>
    <xdr:clientData/>
  </xdr:twoCellAnchor>
  <xdr:twoCellAnchor>
    <xdr:from>
      <xdr:col>7</xdr:col>
      <xdr:colOff>537888</xdr:colOff>
      <xdr:row>3</xdr:row>
      <xdr:rowOff>67236</xdr:rowOff>
    </xdr:from>
    <xdr:to>
      <xdr:col>7</xdr:col>
      <xdr:colOff>1545888</xdr:colOff>
      <xdr:row>3</xdr:row>
      <xdr:rowOff>283236</xdr:rowOff>
    </xdr:to>
    <xdr:sp macro="" textlink="">
      <xdr:nvSpPr>
        <xdr:cNvPr id="19" name="Rectangle 18">
          <a:hlinkClick xmlns:r="http://schemas.openxmlformats.org/officeDocument/2006/relationships" r:id="rId9" tooltip="Klik di sini untuk menge-check/cetak  raport semester ganjil"/>
        </xdr:cNvPr>
        <xdr:cNvSpPr/>
      </xdr:nvSpPr>
      <xdr:spPr>
        <a:xfrm>
          <a:off x="7194182" y="1008530"/>
          <a:ext cx="1008000" cy="216000"/>
        </a:xfrm>
        <a:prstGeom prst="rect">
          <a:avLst/>
        </a:prstGeom>
        <a:gradFill>
          <a:gsLst>
            <a:gs pos="0">
              <a:srgbClr val="000082"/>
            </a:gs>
            <a:gs pos="13000">
              <a:srgbClr val="0047FF"/>
            </a:gs>
            <a:gs pos="28000">
              <a:srgbClr val="000082"/>
            </a:gs>
            <a:gs pos="42999">
              <a:srgbClr val="0047FF"/>
            </a:gs>
            <a:gs pos="58000">
              <a:srgbClr val="000082"/>
            </a:gs>
            <a:gs pos="72000">
              <a:srgbClr val="0047FF"/>
            </a:gs>
            <a:gs pos="87000">
              <a:srgbClr val="000082"/>
            </a:gs>
            <a:gs pos="100000">
              <a:srgbClr val="0047FF"/>
            </a:gs>
          </a:gsLst>
          <a:lin ang="5400000" scaled="0"/>
        </a:gradFill>
        <a:ln>
          <a:solidFill>
            <a:srgbClr val="FFFF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1100" b="1"/>
            <a:t>Raport Ganjil</a:t>
          </a:r>
        </a:p>
      </xdr:txBody>
    </xdr:sp>
    <xdr:clientData/>
  </xdr:twoCellAnchor>
  <xdr:twoCellAnchor>
    <xdr:from>
      <xdr:col>7</xdr:col>
      <xdr:colOff>549094</xdr:colOff>
      <xdr:row>4</xdr:row>
      <xdr:rowOff>33618</xdr:rowOff>
    </xdr:from>
    <xdr:to>
      <xdr:col>7</xdr:col>
      <xdr:colOff>1557094</xdr:colOff>
      <xdr:row>4</xdr:row>
      <xdr:rowOff>249618</xdr:rowOff>
    </xdr:to>
    <xdr:sp macro="" textlink="">
      <xdr:nvSpPr>
        <xdr:cNvPr id="20" name="Rectangle 19">
          <a:hlinkClick xmlns:r="http://schemas.openxmlformats.org/officeDocument/2006/relationships" r:id="rId10" tooltip="Klik di sini untuk menge-check/cetak  raport semester genap"/>
        </xdr:cNvPr>
        <xdr:cNvSpPr/>
      </xdr:nvSpPr>
      <xdr:spPr>
        <a:xfrm>
          <a:off x="7205388" y="1288677"/>
          <a:ext cx="1008000" cy="216000"/>
        </a:xfrm>
        <a:prstGeom prst="rect">
          <a:avLst/>
        </a:prstGeom>
        <a:gradFill>
          <a:gsLst>
            <a:gs pos="0">
              <a:srgbClr val="000082"/>
            </a:gs>
            <a:gs pos="13000">
              <a:srgbClr val="0047FF"/>
            </a:gs>
            <a:gs pos="28000">
              <a:srgbClr val="000082"/>
            </a:gs>
            <a:gs pos="42999">
              <a:srgbClr val="0047FF"/>
            </a:gs>
            <a:gs pos="58000">
              <a:srgbClr val="000082"/>
            </a:gs>
            <a:gs pos="72000">
              <a:srgbClr val="0047FF"/>
            </a:gs>
            <a:gs pos="87000">
              <a:srgbClr val="000082"/>
            </a:gs>
            <a:gs pos="100000">
              <a:srgbClr val="0047FF"/>
            </a:gs>
          </a:gsLst>
          <a:lin ang="5400000" scaled="0"/>
        </a:gradFill>
        <a:ln>
          <a:solidFill>
            <a:srgbClr val="FFFF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1100" b="1"/>
            <a:t>Raport Genap</a:t>
          </a:r>
        </a:p>
      </xdr:txBody>
    </xdr:sp>
    <xdr:clientData/>
  </xdr:twoCellAnchor>
  <xdr:twoCellAnchor>
    <xdr:from>
      <xdr:col>7</xdr:col>
      <xdr:colOff>605124</xdr:colOff>
      <xdr:row>36</xdr:row>
      <xdr:rowOff>67233</xdr:rowOff>
    </xdr:from>
    <xdr:to>
      <xdr:col>7</xdr:col>
      <xdr:colOff>1613124</xdr:colOff>
      <xdr:row>36</xdr:row>
      <xdr:rowOff>283233</xdr:rowOff>
    </xdr:to>
    <xdr:sp macro="" textlink="">
      <xdr:nvSpPr>
        <xdr:cNvPr id="21" name="Rectangle 20">
          <a:hlinkClick xmlns:r="http://schemas.openxmlformats.org/officeDocument/2006/relationships" r:id="rId11" tooltip="Klik di sini untuk menge-check/cetak  raport semester genap"/>
        </xdr:cNvPr>
        <xdr:cNvSpPr/>
      </xdr:nvSpPr>
      <xdr:spPr>
        <a:xfrm>
          <a:off x="7261418" y="11979086"/>
          <a:ext cx="1008000" cy="216000"/>
        </a:xfrm>
        <a:prstGeom prst="rect">
          <a:avLst/>
        </a:prstGeom>
        <a:gradFill>
          <a:gsLst>
            <a:gs pos="0">
              <a:srgbClr val="000082"/>
            </a:gs>
            <a:gs pos="13000">
              <a:srgbClr val="0047FF"/>
            </a:gs>
            <a:gs pos="28000">
              <a:srgbClr val="000082"/>
            </a:gs>
            <a:gs pos="42999">
              <a:srgbClr val="0047FF"/>
            </a:gs>
            <a:gs pos="58000">
              <a:srgbClr val="000082"/>
            </a:gs>
            <a:gs pos="72000">
              <a:srgbClr val="0047FF"/>
            </a:gs>
            <a:gs pos="87000">
              <a:srgbClr val="000082"/>
            </a:gs>
            <a:gs pos="100000">
              <a:srgbClr val="0047FF"/>
            </a:gs>
          </a:gsLst>
          <a:lin ang="5400000" scaled="0"/>
        </a:gradFill>
        <a:ln>
          <a:solidFill>
            <a:srgbClr val="FFFF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1100" b="1"/>
            <a:t>Raport Genap</a:t>
          </a:r>
        </a:p>
      </xdr:txBody>
    </xdr:sp>
    <xdr:clientData/>
  </xdr:twoCellAnchor>
  <xdr:twoCellAnchor>
    <xdr:from>
      <xdr:col>7</xdr:col>
      <xdr:colOff>504270</xdr:colOff>
      <xdr:row>69</xdr:row>
      <xdr:rowOff>224114</xdr:rowOff>
    </xdr:from>
    <xdr:to>
      <xdr:col>7</xdr:col>
      <xdr:colOff>1512270</xdr:colOff>
      <xdr:row>70</xdr:row>
      <xdr:rowOff>126349</xdr:rowOff>
    </xdr:to>
    <xdr:sp macro="" textlink="">
      <xdr:nvSpPr>
        <xdr:cNvPr id="22" name="Rectangle 21">
          <a:hlinkClick xmlns:r="http://schemas.openxmlformats.org/officeDocument/2006/relationships" r:id="rId12" tooltip="Klik di sini untuk menge-check/cetak  raport semester genap"/>
        </xdr:cNvPr>
        <xdr:cNvSpPr/>
      </xdr:nvSpPr>
      <xdr:spPr>
        <a:xfrm>
          <a:off x="7160564" y="22490202"/>
          <a:ext cx="1008000" cy="216000"/>
        </a:xfrm>
        <a:prstGeom prst="rect">
          <a:avLst/>
        </a:prstGeom>
        <a:gradFill>
          <a:gsLst>
            <a:gs pos="0">
              <a:srgbClr val="000082"/>
            </a:gs>
            <a:gs pos="13000">
              <a:srgbClr val="0047FF"/>
            </a:gs>
            <a:gs pos="28000">
              <a:srgbClr val="000082"/>
            </a:gs>
            <a:gs pos="42999">
              <a:srgbClr val="0047FF"/>
            </a:gs>
            <a:gs pos="58000">
              <a:srgbClr val="000082"/>
            </a:gs>
            <a:gs pos="72000">
              <a:srgbClr val="0047FF"/>
            </a:gs>
            <a:gs pos="87000">
              <a:srgbClr val="000082"/>
            </a:gs>
            <a:gs pos="100000">
              <a:srgbClr val="0047FF"/>
            </a:gs>
          </a:gsLst>
          <a:lin ang="5400000" scaled="0"/>
        </a:gradFill>
        <a:ln>
          <a:solidFill>
            <a:srgbClr val="FFFF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1100" b="1"/>
            <a:t>Raport Genap</a:t>
          </a:r>
        </a:p>
      </xdr:txBody>
    </xdr:sp>
    <xdr:clientData/>
  </xdr:twoCellAnchor>
  <xdr:twoCellAnchor>
    <xdr:from>
      <xdr:col>7</xdr:col>
      <xdr:colOff>481858</xdr:colOff>
      <xdr:row>70</xdr:row>
      <xdr:rowOff>168087</xdr:rowOff>
    </xdr:from>
    <xdr:to>
      <xdr:col>7</xdr:col>
      <xdr:colOff>1539133</xdr:colOff>
      <xdr:row>73</xdr:row>
      <xdr:rowOff>64992</xdr:rowOff>
    </xdr:to>
    <xdr:sp macro="" textlink="">
      <xdr:nvSpPr>
        <xdr:cNvPr id="23" name="Rectangle 22">
          <a:hlinkClick xmlns:r="http://schemas.openxmlformats.org/officeDocument/2006/relationships" r:id="rId13" tooltip="Klik Disini untuk mencetak Halaman Cover, Alamat Sekolah dan Petunjuk Penggunaan."/>
        </xdr:cNvPr>
        <xdr:cNvSpPr/>
      </xdr:nvSpPr>
      <xdr:spPr>
        <a:xfrm>
          <a:off x="7138152" y="22747940"/>
          <a:ext cx="1057275" cy="838199"/>
        </a:xfrm>
        <a:prstGeom prst="rect">
          <a:avLst/>
        </a:prstGeom>
        <a:solidFill>
          <a:srgbClr val="0000CC"/>
        </a:solidFill>
        <a:ln w="12700">
          <a:solidFill>
            <a:srgbClr val="FF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id-ID" sz="1100" b="1"/>
            <a:t>Hal Cover, Alamat Sekolah dan Petunjuk.</a:t>
          </a:r>
        </a:p>
      </xdr:txBody>
    </xdr:sp>
    <xdr:clientData/>
  </xdr:twoCellAnchor>
  <xdr:twoCellAnchor>
    <xdr:from>
      <xdr:col>7</xdr:col>
      <xdr:colOff>582712</xdr:colOff>
      <xdr:row>37</xdr:row>
      <xdr:rowOff>11206</xdr:rowOff>
    </xdr:from>
    <xdr:to>
      <xdr:col>7</xdr:col>
      <xdr:colOff>1639987</xdr:colOff>
      <xdr:row>39</xdr:row>
      <xdr:rowOff>221876</xdr:rowOff>
    </xdr:to>
    <xdr:sp macro="" textlink="">
      <xdr:nvSpPr>
        <xdr:cNvPr id="24" name="Rectangle 23">
          <a:hlinkClick xmlns:r="http://schemas.openxmlformats.org/officeDocument/2006/relationships" r:id="rId14" tooltip="Klik Disini untuk mencetak Halaman Cover, Alamat Sekolah dan Petunjuk Penggunaan."/>
        </xdr:cNvPr>
        <xdr:cNvSpPr/>
      </xdr:nvSpPr>
      <xdr:spPr>
        <a:xfrm>
          <a:off x="7239006" y="12236824"/>
          <a:ext cx="1057275" cy="838199"/>
        </a:xfrm>
        <a:prstGeom prst="rect">
          <a:avLst/>
        </a:prstGeom>
        <a:solidFill>
          <a:srgbClr val="0000CC"/>
        </a:solidFill>
        <a:ln w="12700">
          <a:solidFill>
            <a:srgbClr val="FF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id-ID" sz="1100" b="1"/>
            <a:t>Hal Cover, Alamat Sekolah dan Petunjuk.</a:t>
          </a:r>
        </a:p>
      </xdr:txBody>
    </xdr:sp>
    <xdr:clientData/>
  </xdr:twoCellAnchor>
  <xdr:twoCellAnchor>
    <xdr:from>
      <xdr:col>7</xdr:col>
      <xdr:colOff>526682</xdr:colOff>
      <xdr:row>5</xdr:row>
      <xdr:rowOff>0</xdr:rowOff>
    </xdr:from>
    <xdr:to>
      <xdr:col>7</xdr:col>
      <xdr:colOff>1583957</xdr:colOff>
      <xdr:row>5</xdr:row>
      <xdr:rowOff>838199</xdr:rowOff>
    </xdr:to>
    <xdr:sp macro="" textlink="">
      <xdr:nvSpPr>
        <xdr:cNvPr id="25" name="Rectangle 24">
          <a:hlinkClick xmlns:r="http://schemas.openxmlformats.org/officeDocument/2006/relationships" r:id="rId15" tooltip="Klik Disini untuk mencetak Halaman Cover, Alamat Sekolah dan Petunjuk Penggunaan."/>
        </xdr:cNvPr>
        <xdr:cNvSpPr/>
      </xdr:nvSpPr>
      <xdr:spPr>
        <a:xfrm>
          <a:off x="7182976" y="1568824"/>
          <a:ext cx="1057275" cy="838199"/>
        </a:xfrm>
        <a:prstGeom prst="rect">
          <a:avLst/>
        </a:prstGeom>
        <a:solidFill>
          <a:srgbClr val="0000CC"/>
        </a:solidFill>
        <a:ln w="12700">
          <a:solidFill>
            <a:srgbClr val="FF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id-ID" sz="1100" b="1">
              <a:solidFill>
                <a:srgbClr val="FFFF00"/>
              </a:solidFill>
            </a:rPr>
            <a:t>Hal Cover, Alamat Sekolah dan Petunjuk.</a:t>
          </a:r>
        </a:p>
      </xdr:txBody>
    </xdr:sp>
    <xdr:clientData/>
  </xdr:twoCellAnchor>
  <xdr:twoCellAnchor>
    <xdr:from>
      <xdr:col>7</xdr:col>
      <xdr:colOff>145677</xdr:colOff>
      <xdr:row>5</xdr:row>
      <xdr:rowOff>885263</xdr:rowOff>
    </xdr:from>
    <xdr:to>
      <xdr:col>7</xdr:col>
      <xdr:colOff>1961030</xdr:colOff>
      <xdr:row>7</xdr:row>
      <xdr:rowOff>313764</xdr:rowOff>
    </xdr:to>
    <xdr:sp macro="" textlink="">
      <xdr:nvSpPr>
        <xdr:cNvPr id="26" name="Rectangle 25">
          <a:hlinkClick xmlns:r="http://schemas.openxmlformats.org/officeDocument/2006/relationships" r:id="rId16" tooltip="Klik Disini untuk Mengetik dan mencetak halaman Keterangan Pindah dan Prestasi Siswa"/>
        </xdr:cNvPr>
        <xdr:cNvSpPr/>
      </xdr:nvSpPr>
      <xdr:spPr>
        <a:xfrm>
          <a:off x="6801971" y="2454087"/>
          <a:ext cx="1815353" cy="672353"/>
        </a:xfrm>
        <a:prstGeom prst="rect">
          <a:avLst/>
        </a:prstGeom>
        <a:solidFill>
          <a:schemeClr val="tx1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id-ID" sz="1400" b="1">
              <a:solidFill>
                <a:srgbClr val="FFFF00"/>
              </a:solidFill>
              <a:latin typeface="Arial Narrow" pitchFamily="34" charset="0"/>
            </a:rPr>
            <a:t>Hal Ket Pindah dan Prestasi</a:t>
          </a:r>
        </a:p>
      </xdr:txBody>
    </xdr:sp>
    <xdr:clientData/>
  </xdr:twoCellAnchor>
  <xdr:twoCellAnchor>
    <xdr:from>
      <xdr:col>7</xdr:col>
      <xdr:colOff>168090</xdr:colOff>
      <xdr:row>39</xdr:row>
      <xdr:rowOff>291353</xdr:rowOff>
    </xdr:from>
    <xdr:to>
      <xdr:col>7</xdr:col>
      <xdr:colOff>1983443</xdr:colOff>
      <xdr:row>42</xdr:row>
      <xdr:rowOff>22412</xdr:rowOff>
    </xdr:to>
    <xdr:sp macro="" textlink="">
      <xdr:nvSpPr>
        <xdr:cNvPr id="27" name="Rectangle 26">
          <a:hlinkClick xmlns:r="http://schemas.openxmlformats.org/officeDocument/2006/relationships" r:id="rId17" tooltip="Klik Disini untuk Mengetik dan mencetak halaman Keterangan Pindah dan Prestasi Siswa"/>
        </xdr:cNvPr>
        <xdr:cNvSpPr/>
      </xdr:nvSpPr>
      <xdr:spPr>
        <a:xfrm>
          <a:off x="6824384" y="13144500"/>
          <a:ext cx="1815353" cy="672353"/>
        </a:xfrm>
        <a:prstGeom prst="rect">
          <a:avLst/>
        </a:prstGeom>
        <a:solidFill>
          <a:schemeClr val="tx1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id-ID" sz="1400" b="1">
              <a:solidFill>
                <a:srgbClr val="FFFF00"/>
              </a:solidFill>
              <a:latin typeface="Arial Narrow" pitchFamily="34" charset="0"/>
            </a:rPr>
            <a:t>Hal Ket Pindah dan Prestasi</a:t>
          </a:r>
        </a:p>
      </xdr:txBody>
    </xdr:sp>
    <xdr:clientData/>
  </xdr:twoCellAnchor>
  <xdr:twoCellAnchor>
    <xdr:from>
      <xdr:col>7</xdr:col>
      <xdr:colOff>145678</xdr:colOff>
      <xdr:row>73</xdr:row>
      <xdr:rowOff>156881</xdr:rowOff>
    </xdr:from>
    <xdr:to>
      <xdr:col>7</xdr:col>
      <xdr:colOff>1961031</xdr:colOff>
      <xdr:row>75</xdr:row>
      <xdr:rowOff>78440</xdr:rowOff>
    </xdr:to>
    <xdr:sp macro="" textlink="">
      <xdr:nvSpPr>
        <xdr:cNvPr id="28" name="Rectangle 27">
          <a:hlinkClick xmlns:r="http://schemas.openxmlformats.org/officeDocument/2006/relationships" r:id="rId18" tooltip="Klik Disini untuk Mengetik dan mencetak halaman Keterangan Pindah dan Prestasi Siswa"/>
        </xdr:cNvPr>
        <xdr:cNvSpPr/>
      </xdr:nvSpPr>
      <xdr:spPr>
        <a:xfrm>
          <a:off x="6801972" y="23678028"/>
          <a:ext cx="1815353" cy="672353"/>
        </a:xfrm>
        <a:prstGeom prst="rect">
          <a:avLst/>
        </a:prstGeom>
        <a:solidFill>
          <a:schemeClr val="tx1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id-ID" sz="1400" b="1">
              <a:solidFill>
                <a:srgbClr val="FFFF00"/>
              </a:solidFill>
              <a:latin typeface="Arial Narrow" pitchFamily="34" charset="0"/>
            </a:rPr>
            <a:t>Hal Ket Pindah dan Prestasi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56029</xdr:colOff>
      <xdr:row>0</xdr:row>
      <xdr:rowOff>33618</xdr:rowOff>
    </xdr:from>
    <xdr:to>
      <xdr:col>6</xdr:col>
      <xdr:colOff>1804147</xdr:colOff>
      <xdr:row>8</xdr:row>
      <xdr:rowOff>268941</xdr:rowOff>
    </xdr:to>
    <xdr:sp macro="" textlink="">
      <xdr:nvSpPr>
        <xdr:cNvPr id="2" name="Rounded Rectangle 1"/>
        <xdr:cNvSpPr/>
      </xdr:nvSpPr>
      <xdr:spPr>
        <a:xfrm>
          <a:off x="5905500" y="33618"/>
          <a:ext cx="1748118" cy="2554941"/>
        </a:xfrm>
        <a:prstGeom prst="roundRect">
          <a:avLst/>
        </a:prstGeom>
        <a:solidFill>
          <a:schemeClr val="tx1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1600">
              <a:latin typeface="Arial Narrow" pitchFamily="34" charset="0"/>
            </a:rPr>
            <a:t>Data ini digunakan link pada data daftar nilai mata pelajaran dan raport. Jangan menghapus sel karena dapat merusak hyperlink.</a:t>
          </a:r>
          <a:r>
            <a:rPr lang="id-ID" sz="1600" baseline="0">
              <a:latin typeface="Arial Narrow" pitchFamily="34" charset="0"/>
            </a:rPr>
            <a:t>  </a:t>
          </a:r>
          <a:endParaRPr lang="id-ID" sz="1600">
            <a:latin typeface="Arial Narrow" pitchFamily="34" charset="0"/>
          </a:endParaRPr>
        </a:p>
      </xdr:txBody>
    </xdr:sp>
    <xdr:clientData/>
  </xdr:twoCellAnchor>
  <xdr:twoCellAnchor>
    <xdr:from>
      <xdr:col>11</xdr:col>
      <xdr:colOff>504264</xdr:colOff>
      <xdr:row>4</xdr:row>
      <xdr:rowOff>89647</xdr:rowOff>
    </xdr:from>
    <xdr:to>
      <xdr:col>11</xdr:col>
      <xdr:colOff>1476264</xdr:colOff>
      <xdr:row>5</xdr:row>
      <xdr:rowOff>135882</xdr:rowOff>
    </xdr:to>
    <xdr:sp macro="" textlink="">
      <xdr:nvSpPr>
        <xdr:cNvPr id="3" name="Rounded Rectangle 2">
          <a:hlinkClick xmlns:r="http://schemas.openxmlformats.org/officeDocument/2006/relationships" r:id="rId1" tooltip="Klik Home untuk kembali ke halaman Menu (Home)"/>
        </xdr:cNvPr>
        <xdr:cNvSpPr/>
      </xdr:nvSpPr>
      <xdr:spPr>
        <a:xfrm>
          <a:off x="15239999" y="1154206"/>
          <a:ext cx="972000" cy="360000"/>
        </a:xfrm>
        <a:prstGeom prst="roundRect">
          <a:avLst/>
        </a:prstGeom>
        <a:gradFill>
          <a:gsLst>
            <a:gs pos="0">
              <a:srgbClr val="000000"/>
            </a:gs>
            <a:gs pos="39999">
              <a:srgbClr val="0A128C"/>
            </a:gs>
            <a:gs pos="70000">
              <a:srgbClr val="181CC7"/>
            </a:gs>
            <a:gs pos="88000">
              <a:srgbClr val="7005D4"/>
            </a:gs>
            <a:gs pos="100000">
              <a:srgbClr val="8C3D91"/>
            </a:gs>
          </a:gsLst>
          <a:lin ang="5400000" scaled="0"/>
        </a:gradFill>
        <a:effectLst>
          <a:outerShdw blurRad="50800" dist="50800" dir="5400000" algn="ctr" rotWithShape="0">
            <a:srgbClr val="FF00FF"/>
          </a:outerShdw>
        </a:effectLst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2400" b="1">
              <a:solidFill>
                <a:srgbClr val="FFFF00"/>
              </a:solidFill>
              <a:latin typeface="Arial Narrow" pitchFamily="34" charset="0"/>
            </a:rPr>
            <a:t>Home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847725</xdr:colOff>
      <xdr:row>1</xdr:row>
      <xdr:rowOff>180975</xdr:rowOff>
    </xdr:from>
    <xdr:to>
      <xdr:col>1</xdr:col>
      <xdr:colOff>1819725</xdr:colOff>
      <xdr:row>3</xdr:row>
      <xdr:rowOff>7575</xdr:rowOff>
    </xdr:to>
    <xdr:sp macro="" textlink="">
      <xdr:nvSpPr>
        <xdr:cNvPr id="2" name="Rounded Rectangle 1">
          <a:hlinkClick xmlns:r="http://schemas.openxmlformats.org/officeDocument/2006/relationships" r:id="rId1" tooltip="Klik Home untuk kembali ke halaman Menu (Home)"/>
        </xdr:cNvPr>
        <xdr:cNvSpPr/>
      </xdr:nvSpPr>
      <xdr:spPr>
        <a:xfrm>
          <a:off x="1152525" y="371475"/>
          <a:ext cx="972000" cy="360000"/>
        </a:xfrm>
        <a:prstGeom prst="roundRect">
          <a:avLst/>
        </a:prstGeom>
        <a:gradFill>
          <a:gsLst>
            <a:gs pos="0">
              <a:srgbClr val="000000"/>
            </a:gs>
            <a:gs pos="39999">
              <a:srgbClr val="0A128C"/>
            </a:gs>
            <a:gs pos="70000">
              <a:srgbClr val="181CC7"/>
            </a:gs>
            <a:gs pos="88000">
              <a:srgbClr val="7005D4"/>
            </a:gs>
            <a:gs pos="100000">
              <a:srgbClr val="8C3D91"/>
            </a:gs>
          </a:gsLst>
          <a:lin ang="5400000" scaled="0"/>
        </a:gradFill>
        <a:effectLst>
          <a:outerShdw blurRad="50800" dist="50800" dir="5400000" algn="ctr" rotWithShape="0">
            <a:srgbClr val="FF00FF"/>
          </a:outerShdw>
        </a:effectLst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2400" b="1">
              <a:solidFill>
                <a:srgbClr val="FFFF00"/>
              </a:solidFill>
              <a:latin typeface="Arial Narrow" pitchFamily="34" charset="0"/>
            </a:rPr>
            <a:t>Home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885825</xdr:colOff>
      <xdr:row>1</xdr:row>
      <xdr:rowOff>161925</xdr:rowOff>
    </xdr:from>
    <xdr:to>
      <xdr:col>1</xdr:col>
      <xdr:colOff>1857825</xdr:colOff>
      <xdr:row>3</xdr:row>
      <xdr:rowOff>17100</xdr:rowOff>
    </xdr:to>
    <xdr:sp macro="" textlink="">
      <xdr:nvSpPr>
        <xdr:cNvPr id="2" name="Rounded Rectangle 1">
          <a:hlinkClick xmlns:r="http://schemas.openxmlformats.org/officeDocument/2006/relationships" r:id="rId1" tooltip="Klik Home untuk kembali ke halaman Menu (Home)"/>
        </xdr:cNvPr>
        <xdr:cNvSpPr/>
      </xdr:nvSpPr>
      <xdr:spPr>
        <a:xfrm>
          <a:off x="1190625" y="352425"/>
          <a:ext cx="972000" cy="360000"/>
        </a:xfrm>
        <a:prstGeom prst="roundRect">
          <a:avLst/>
        </a:prstGeom>
        <a:gradFill>
          <a:gsLst>
            <a:gs pos="0">
              <a:srgbClr val="000000"/>
            </a:gs>
            <a:gs pos="39999">
              <a:srgbClr val="0A128C"/>
            </a:gs>
            <a:gs pos="70000">
              <a:srgbClr val="181CC7"/>
            </a:gs>
            <a:gs pos="88000">
              <a:srgbClr val="7005D4"/>
            </a:gs>
            <a:gs pos="100000">
              <a:srgbClr val="8C3D91"/>
            </a:gs>
          </a:gsLst>
          <a:lin ang="5400000" scaled="0"/>
        </a:gradFill>
        <a:effectLst>
          <a:outerShdw blurRad="50800" dist="50800" dir="5400000" algn="ctr" rotWithShape="0">
            <a:srgbClr val="FF00FF"/>
          </a:outerShdw>
        </a:effectLst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2400" b="1">
              <a:solidFill>
                <a:srgbClr val="FFFF00"/>
              </a:solidFill>
              <a:latin typeface="Arial Narrow" pitchFamily="34" charset="0"/>
            </a:rPr>
            <a:t>Home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857250</xdr:colOff>
      <xdr:row>1</xdr:row>
      <xdr:rowOff>171450</xdr:rowOff>
    </xdr:from>
    <xdr:to>
      <xdr:col>1</xdr:col>
      <xdr:colOff>1829250</xdr:colOff>
      <xdr:row>3</xdr:row>
      <xdr:rowOff>26625</xdr:rowOff>
    </xdr:to>
    <xdr:sp macro="" textlink="">
      <xdr:nvSpPr>
        <xdr:cNvPr id="2" name="Rounded Rectangle 1">
          <a:hlinkClick xmlns:r="http://schemas.openxmlformats.org/officeDocument/2006/relationships" r:id="rId1" tooltip="Klik Home untuk kembali ke halaman Menu (Home)"/>
        </xdr:cNvPr>
        <xdr:cNvSpPr/>
      </xdr:nvSpPr>
      <xdr:spPr>
        <a:xfrm>
          <a:off x="1162050" y="361950"/>
          <a:ext cx="972000" cy="360000"/>
        </a:xfrm>
        <a:prstGeom prst="roundRect">
          <a:avLst/>
        </a:prstGeom>
        <a:gradFill>
          <a:gsLst>
            <a:gs pos="0">
              <a:srgbClr val="000000"/>
            </a:gs>
            <a:gs pos="39999">
              <a:srgbClr val="0A128C"/>
            </a:gs>
            <a:gs pos="70000">
              <a:srgbClr val="181CC7"/>
            </a:gs>
            <a:gs pos="88000">
              <a:srgbClr val="7005D4"/>
            </a:gs>
            <a:gs pos="100000">
              <a:srgbClr val="8C3D91"/>
            </a:gs>
          </a:gsLst>
          <a:lin ang="5400000" scaled="0"/>
        </a:gradFill>
        <a:effectLst>
          <a:outerShdw blurRad="50800" dist="50800" dir="5400000" algn="ctr" rotWithShape="0">
            <a:srgbClr val="FF00FF"/>
          </a:outerShdw>
        </a:effectLst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2400" b="1">
              <a:solidFill>
                <a:srgbClr val="FFFF00"/>
              </a:solidFill>
              <a:latin typeface="Arial Narrow" pitchFamily="34" charset="0"/>
            </a:rPr>
            <a:t>Home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876300</xdr:colOff>
      <xdr:row>1</xdr:row>
      <xdr:rowOff>171450</xdr:rowOff>
    </xdr:from>
    <xdr:to>
      <xdr:col>1</xdr:col>
      <xdr:colOff>1848300</xdr:colOff>
      <xdr:row>3</xdr:row>
      <xdr:rowOff>26625</xdr:rowOff>
    </xdr:to>
    <xdr:sp macro="" textlink="">
      <xdr:nvSpPr>
        <xdr:cNvPr id="2" name="Rounded Rectangle 1">
          <a:hlinkClick xmlns:r="http://schemas.openxmlformats.org/officeDocument/2006/relationships" r:id="rId1" tooltip="Klik Home untuk kembali ke halaman Menu (Home)"/>
        </xdr:cNvPr>
        <xdr:cNvSpPr/>
      </xdr:nvSpPr>
      <xdr:spPr>
        <a:xfrm>
          <a:off x="1181100" y="361950"/>
          <a:ext cx="972000" cy="360000"/>
        </a:xfrm>
        <a:prstGeom prst="roundRect">
          <a:avLst/>
        </a:prstGeom>
        <a:gradFill>
          <a:gsLst>
            <a:gs pos="0">
              <a:srgbClr val="000000"/>
            </a:gs>
            <a:gs pos="39999">
              <a:srgbClr val="0A128C"/>
            </a:gs>
            <a:gs pos="70000">
              <a:srgbClr val="181CC7"/>
            </a:gs>
            <a:gs pos="88000">
              <a:srgbClr val="7005D4"/>
            </a:gs>
            <a:gs pos="100000">
              <a:srgbClr val="8C3D91"/>
            </a:gs>
          </a:gsLst>
          <a:lin ang="5400000" scaled="0"/>
        </a:gradFill>
        <a:effectLst>
          <a:outerShdw blurRad="50800" dist="50800" dir="5400000" algn="ctr" rotWithShape="0">
            <a:srgbClr val="FF00FF"/>
          </a:outerShdw>
        </a:effectLst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2400" b="1">
              <a:solidFill>
                <a:srgbClr val="FFFF00"/>
              </a:solidFill>
              <a:latin typeface="Arial Narrow" pitchFamily="34" charset="0"/>
            </a:rPr>
            <a:t>Home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876300</xdr:colOff>
      <xdr:row>1</xdr:row>
      <xdr:rowOff>171450</xdr:rowOff>
    </xdr:from>
    <xdr:to>
      <xdr:col>1</xdr:col>
      <xdr:colOff>1848300</xdr:colOff>
      <xdr:row>3</xdr:row>
      <xdr:rowOff>26625</xdr:rowOff>
    </xdr:to>
    <xdr:sp macro="" textlink="">
      <xdr:nvSpPr>
        <xdr:cNvPr id="2" name="Rounded Rectangle 1">
          <a:hlinkClick xmlns:r="http://schemas.openxmlformats.org/officeDocument/2006/relationships" r:id="rId1" tooltip="Klik Home untuk kembali ke halaman Menu (Home)"/>
        </xdr:cNvPr>
        <xdr:cNvSpPr/>
      </xdr:nvSpPr>
      <xdr:spPr>
        <a:xfrm>
          <a:off x="1181100" y="361950"/>
          <a:ext cx="972000" cy="360000"/>
        </a:xfrm>
        <a:prstGeom prst="roundRect">
          <a:avLst/>
        </a:prstGeom>
        <a:gradFill>
          <a:gsLst>
            <a:gs pos="0">
              <a:srgbClr val="000000"/>
            </a:gs>
            <a:gs pos="39999">
              <a:srgbClr val="0A128C"/>
            </a:gs>
            <a:gs pos="70000">
              <a:srgbClr val="181CC7"/>
            </a:gs>
            <a:gs pos="88000">
              <a:srgbClr val="7005D4"/>
            </a:gs>
            <a:gs pos="100000">
              <a:srgbClr val="8C3D91"/>
            </a:gs>
          </a:gsLst>
          <a:lin ang="5400000" scaled="0"/>
        </a:gradFill>
        <a:effectLst>
          <a:outerShdw blurRad="50800" dist="50800" dir="5400000" algn="ctr" rotWithShape="0">
            <a:srgbClr val="FF00FF"/>
          </a:outerShdw>
        </a:effectLst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2400" b="1">
              <a:solidFill>
                <a:srgbClr val="FFFF00"/>
              </a:solidFill>
              <a:latin typeface="Arial Narrow" pitchFamily="34" charset="0"/>
            </a:rPr>
            <a:t>Home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857250</xdr:colOff>
      <xdr:row>1</xdr:row>
      <xdr:rowOff>152400</xdr:rowOff>
    </xdr:from>
    <xdr:to>
      <xdr:col>1</xdr:col>
      <xdr:colOff>1829250</xdr:colOff>
      <xdr:row>3</xdr:row>
      <xdr:rowOff>7575</xdr:rowOff>
    </xdr:to>
    <xdr:sp macro="" textlink="">
      <xdr:nvSpPr>
        <xdr:cNvPr id="2" name="Rounded Rectangle 1">
          <a:hlinkClick xmlns:r="http://schemas.openxmlformats.org/officeDocument/2006/relationships" r:id="rId1" tooltip="Klik Home untuk kembali ke halaman Menu (Home)"/>
        </xdr:cNvPr>
        <xdr:cNvSpPr/>
      </xdr:nvSpPr>
      <xdr:spPr>
        <a:xfrm>
          <a:off x="1162050" y="342900"/>
          <a:ext cx="972000" cy="360000"/>
        </a:xfrm>
        <a:prstGeom prst="roundRect">
          <a:avLst/>
        </a:prstGeom>
        <a:gradFill>
          <a:gsLst>
            <a:gs pos="0">
              <a:srgbClr val="000000"/>
            </a:gs>
            <a:gs pos="39999">
              <a:srgbClr val="0A128C"/>
            </a:gs>
            <a:gs pos="70000">
              <a:srgbClr val="181CC7"/>
            </a:gs>
            <a:gs pos="88000">
              <a:srgbClr val="7005D4"/>
            </a:gs>
            <a:gs pos="100000">
              <a:srgbClr val="8C3D91"/>
            </a:gs>
          </a:gsLst>
          <a:lin ang="5400000" scaled="0"/>
        </a:gradFill>
        <a:effectLst>
          <a:outerShdw blurRad="50800" dist="50800" dir="5400000" algn="ctr" rotWithShape="0">
            <a:srgbClr val="FF00FF"/>
          </a:outerShdw>
        </a:effectLst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2400" b="1">
              <a:solidFill>
                <a:srgbClr val="FFFF00"/>
              </a:solidFill>
              <a:latin typeface="Arial Narrow" pitchFamily="34" charset="0"/>
            </a:rPr>
            <a:t>Home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7.xml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8.xml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2" Type="http://schemas.openxmlformats.org/officeDocument/2006/relationships/hyperlink" Target="mailto:smpnegeri1tebingtinggi@gmail.com" TargetMode="External"/><Relationship Id="rId1" Type="http://schemas.openxmlformats.org/officeDocument/2006/relationships/printerSettings" Target="../printerSettings/printerSettings21.bin"/><Relationship Id="rId4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0.xml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9"/>
  <sheetViews>
    <sheetView showGridLines="0" showRowColHeaders="0" tabSelected="1" zoomScale="130" zoomScaleNormal="130" workbookViewId="0"/>
  </sheetViews>
  <sheetFormatPr defaultColWidth="0" defaultRowHeight="15" customHeight="1" zeroHeight="1"/>
  <cols>
    <col min="1" max="1" width="4.5703125" style="70" customWidth="1"/>
    <col min="2" max="2" width="20.5703125" style="70" bestFit="1" customWidth="1"/>
    <col min="3" max="3" width="1.7109375" style="70" bestFit="1" customWidth="1"/>
    <col min="4" max="4" width="33.85546875" style="70" customWidth="1"/>
    <col min="5" max="5" width="1.85546875" style="70" customWidth="1"/>
    <col min="6" max="6" width="12.7109375" style="70" customWidth="1"/>
    <col min="7" max="7" width="9.140625" style="70" customWidth="1"/>
    <col min="8" max="8" width="4.42578125" style="70" customWidth="1"/>
    <col min="9" max="9" width="9.140625" style="70" customWidth="1"/>
    <col min="10" max="10" width="23.140625" style="70" customWidth="1"/>
    <col min="11" max="11" width="0" style="70" hidden="1" customWidth="1"/>
    <col min="12" max="16384" width="9.140625" style="70" hidden="1"/>
  </cols>
  <sheetData>
    <row r="1" spans="1:10">
      <c r="A1" s="78"/>
      <c r="B1" s="78"/>
      <c r="C1" s="78"/>
      <c r="D1" s="78"/>
      <c r="E1" s="78"/>
      <c r="F1" s="78"/>
      <c r="G1" s="78"/>
      <c r="H1" s="78"/>
      <c r="I1" s="78"/>
      <c r="J1" s="78"/>
    </row>
    <row r="2" spans="1:10">
      <c r="A2" s="78"/>
      <c r="B2" s="78"/>
      <c r="C2" s="78"/>
      <c r="D2" s="78"/>
      <c r="E2" s="78"/>
      <c r="F2" s="78"/>
      <c r="G2" s="78"/>
      <c r="H2" s="78"/>
      <c r="I2" s="78"/>
      <c r="J2" s="78"/>
    </row>
    <row r="3" spans="1:10">
      <c r="A3" s="78"/>
      <c r="B3" s="78"/>
      <c r="C3" s="78"/>
      <c r="D3" s="78"/>
      <c r="E3" s="78"/>
      <c r="F3" s="78"/>
      <c r="G3" s="78"/>
      <c r="H3" s="78"/>
      <c r="I3" s="78"/>
      <c r="J3" s="78"/>
    </row>
    <row r="4" spans="1:10">
      <c r="A4" s="78"/>
      <c r="B4" s="78"/>
      <c r="C4" s="78"/>
      <c r="D4" s="78"/>
      <c r="E4" s="78"/>
      <c r="F4" s="78"/>
      <c r="G4" s="78"/>
      <c r="H4" s="78"/>
      <c r="I4" s="78"/>
      <c r="J4" s="78"/>
    </row>
    <row r="5" spans="1:10">
      <c r="A5" s="78"/>
      <c r="B5" s="78"/>
      <c r="C5" s="78"/>
      <c r="D5" s="78"/>
      <c r="E5" s="78"/>
      <c r="F5" s="78"/>
      <c r="G5" s="78"/>
      <c r="H5" s="78"/>
      <c r="I5" s="78"/>
      <c r="J5" s="78"/>
    </row>
    <row r="6" spans="1:10">
      <c r="A6" s="78"/>
      <c r="B6" s="78"/>
      <c r="C6" s="78"/>
      <c r="D6" s="78"/>
      <c r="E6" s="78"/>
      <c r="F6" s="78"/>
      <c r="G6" s="78"/>
      <c r="H6" s="78"/>
      <c r="I6" s="78"/>
      <c r="J6" s="78"/>
    </row>
    <row r="7" spans="1:10">
      <c r="A7" s="78"/>
      <c r="B7" s="78"/>
      <c r="C7" s="78"/>
      <c r="D7" s="78"/>
      <c r="E7" s="78"/>
      <c r="F7" s="78"/>
      <c r="G7" s="78"/>
      <c r="H7" s="78"/>
      <c r="I7" s="78"/>
      <c r="J7" s="78"/>
    </row>
    <row r="8" spans="1:10" ht="16.5">
      <c r="A8" s="78"/>
      <c r="B8" s="296" t="s">
        <v>334</v>
      </c>
      <c r="C8" s="296"/>
      <c r="D8" s="296"/>
      <c r="E8" s="296"/>
      <c r="F8" s="296"/>
      <c r="G8" s="296"/>
      <c r="H8" s="296"/>
      <c r="I8" s="78"/>
      <c r="J8" s="78"/>
    </row>
    <row r="9" spans="1:10">
      <c r="A9" s="78"/>
      <c r="B9" s="78"/>
      <c r="C9" s="78"/>
      <c r="D9" s="78"/>
      <c r="E9" s="78"/>
      <c r="F9" s="78"/>
      <c r="G9" s="78"/>
      <c r="H9" s="78"/>
      <c r="I9" s="78"/>
      <c r="J9" s="78"/>
    </row>
    <row r="10" spans="1:10">
      <c r="A10" s="78"/>
      <c r="B10" s="78"/>
      <c r="C10" s="78"/>
      <c r="D10" s="78"/>
      <c r="E10" s="78"/>
      <c r="F10" s="78"/>
      <c r="G10" s="78"/>
      <c r="H10" s="78"/>
      <c r="I10" s="78"/>
      <c r="J10" s="78"/>
    </row>
    <row r="11" spans="1:10">
      <c r="A11" s="78"/>
      <c r="B11" s="78"/>
      <c r="C11" s="78"/>
      <c r="D11" s="78"/>
      <c r="E11" s="78"/>
      <c r="F11" s="78"/>
      <c r="G11" s="78"/>
      <c r="H11" s="78"/>
      <c r="I11" s="78"/>
      <c r="J11" s="78"/>
    </row>
    <row r="12" spans="1:10" s="80" customFormat="1" ht="20.100000000000001" customHeight="1">
      <c r="A12" s="79"/>
      <c r="B12" s="97" t="s">
        <v>30</v>
      </c>
      <c r="C12" s="98" t="s">
        <v>50</v>
      </c>
      <c r="D12" s="99" t="s">
        <v>180</v>
      </c>
      <c r="E12" s="79"/>
      <c r="F12" s="297"/>
      <c r="G12" s="297"/>
      <c r="H12" s="297"/>
      <c r="I12" s="79"/>
      <c r="J12" s="79"/>
    </row>
    <row r="13" spans="1:10" ht="5.0999999999999996" customHeight="1">
      <c r="A13" s="78"/>
      <c r="B13" s="100"/>
      <c r="C13" s="100"/>
      <c r="D13" s="242"/>
      <c r="E13" s="78"/>
      <c r="F13" s="78"/>
      <c r="G13" s="78"/>
      <c r="H13" s="78"/>
      <c r="I13" s="78"/>
      <c r="J13" s="78"/>
    </row>
    <row r="14" spans="1:10" s="80" customFormat="1" ht="20.100000000000001" customHeight="1">
      <c r="A14" s="79"/>
      <c r="B14" s="97" t="s">
        <v>60</v>
      </c>
      <c r="C14" s="98" t="s">
        <v>50</v>
      </c>
      <c r="D14" s="101" t="s">
        <v>181</v>
      </c>
      <c r="E14" s="79"/>
      <c r="F14" s="79"/>
      <c r="G14" s="79"/>
      <c r="H14" s="79"/>
      <c r="I14" s="79"/>
      <c r="J14" s="79"/>
    </row>
    <row r="15" spans="1:10" ht="5.0999999999999996" customHeight="1">
      <c r="A15" s="78"/>
      <c r="B15" s="100"/>
      <c r="C15" s="100"/>
      <c r="D15" s="242"/>
      <c r="E15" s="78"/>
      <c r="F15" s="78"/>
      <c r="G15" s="78"/>
      <c r="H15" s="78"/>
      <c r="I15" s="78"/>
      <c r="J15" s="78"/>
    </row>
    <row r="16" spans="1:10" s="80" customFormat="1" ht="20.100000000000001" customHeight="1">
      <c r="A16" s="79"/>
      <c r="B16" s="97" t="s">
        <v>22</v>
      </c>
      <c r="C16" s="98" t="s">
        <v>50</v>
      </c>
      <c r="D16" s="101" t="s">
        <v>182</v>
      </c>
      <c r="E16" s="79"/>
      <c r="F16" s="79"/>
      <c r="G16" s="79"/>
      <c r="H16" s="79"/>
      <c r="I16" s="79"/>
      <c r="J16" s="79"/>
    </row>
    <row r="17" spans="1:10" ht="5.0999999999999996" customHeight="1">
      <c r="A17" s="78"/>
      <c r="B17" s="100"/>
      <c r="C17" s="100"/>
      <c r="D17" s="242"/>
      <c r="E17" s="78"/>
      <c r="F17" s="78"/>
      <c r="G17" s="78"/>
      <c r="H17" s="78"/>
      <c r="I17" s="78"/>
      <c r="J17" s="78"/>
    </row>
    <row r="18" spans="1:10" s="80" customFormat="1" ht="20.100000000000001" customHeight="1">
      <c r="A18" s="79"/>
      <c r="B18" s="97" t="s">
        <v>23</v>
      </c>
      <c r="C18" s="98" t="s">
        <v>50</v>
      </c>
      <c r="D18" s="102" t="s">
        <v>184</v>
      </c>
      <c r="E18" s="79"/>
      <c r="F18" s="79"/>
      <c r="G18" s="79"/>
      <c r="H18" s="79"/>
      <c r="I18" s="79"/>
      <c r="J18" s="79"/>
    </row>
    <row r="19" spans="1:10" ht="5.0999999999999996" customHeight="1">
      <c r="A19" s="78"/>
      <c r="B19" s="100"/>
      <c r="C19" s="100"/>
      <c r="D19" s="242"/>
      <c r="E19" s="78"/>
      <c r="F19" s="78"/>
      <c r="G19" s="78"/>
      <c r="H19" s="78"/>
      <c r="I19" s="78"/>
      <c r="J19" s="78"/>
    </row>
    <row r="20" spans="1:10" ht="20.100000000000001" customHeight="1">
      <c r="A20" s="78"/>
      <c r="B20" s="103" t="s">
        <v>24</v>
      </c>
      <c r="C20" s="98" t="s">
        <v>50</v>
      </c>
      <c r="D20" s="99" t="s">
        <v>317</v>
      </c>
      <c r="E20" s="78"/>
      <c r="F20" s="78"/>
      <c r="G20" s="78"/>
      <c r="H20" s="78"/>
      <c r="I20" s="78"/>
      <c r="J20" s="78"/>
    </row>
    <row r="21" spans="1:10" ht="5.0999999999999996" customHeight="1">
      <c r="A21" s="78"/>
      <c r="B21" s="100"/>
      <c r="C21" s="100"/>
      <c r="D21" s="242"/>
      <c r="E21" s="78"/>
      <c r="F21" s="78"/>
      <c r="G21" s="78"/>
      <c r="H21" s="78"/>
      <c r="I21" s="78"/>
      <c r="J21" s="78"/>
    </row>
    <row r="22" spans="1:10" ht="20.100000000000001" customHeight="1">
      <c r="A22" s="78"/>
      <c r="B22" s="97" t="s">
        <v>19</v>
      </c>
      <c r="C22" s="98" t="s">
        <v>50</v>
      </c>
      <c r="D22" s="253" t="s">
        <v>12</v>
      </c>
      <c r="E22" s="78"/>
      <c r="F22" s="298" t="s">
        <v>194</v>
      </c>
      <c r="G22" s="298"/>
      <c r="H22" s="298"/>
      <c r="I22" s="78"/>
      <c r="J22" s="78"/>
    </row>
    <row r="23" spans="1:10" ht="5.0999999999999996" customHeight="1">
      <c r="A23" s="78"/>
      <c r="B23" s="83"/>
      <c r="C23" s="82"/>
      <c r="D23" s="243"/>
      <c r="E23" s="78"/>
      <c r="F23" s="78"/>
      <c r="G23" s="78"/>
      <c r="H23" s="78"/>
      <c r="I23" s="78"/>
      <c r="J23" s="78"/>
    </row>
    <row r="24" spans="1:10" ht="20.100000000000001" customHeight="1">
      <c r="A24" s="78"/>
      <c r="B24" s="97" t="s">
        <v>214</v>
      </c>
      <c r="C24" s="82" t="s">
        <v>215</v>
      </c>
      <c r="D24" s="300" t="s">
        <v>335</v>
      </c>
      <c r="E24" s="78"/>
      <c r="F24" s="78"/>
      <c r="G24" s="78"/>
      <c r="H24" s="78"/>
      <c r="I24" s="78"/>
      <c r="J24" s="78"/>
    </row>
    <row r="25" spans="1:10" ht="5.0999999999999996" customHeight="1">
      <c r="A25" s="78"/>
      <c r="B25" s="83"/>
      <c r="C25" s="82"/>
      <c r="D25" s="300"/>
      <c r="E25" s="78"/>
      <c r="F25" s="78"/>
      <c r="G25" s="78"/>
      <c r="H25" s="78"/>
      <c r="I25" s="78"/>
      <c r="J25" s="78"/>
    </row>
    <row r="26" spans="1:10" ht="20.100000000000001" customHeight="1">
      <c r="A26" s="78"/>
      <c r="B26" s="81"/>
      <c r="C26" s="82"/>
      <c r="D26" s="300"/>
      <c r="E26" s="78"/>
      <c r="F26" s="78"/>
      <c r="G26" s="78"/>
      <c r="H26" s="78"/>
      <c r="I26" s="78"/>
      <c r="J26" s="257" t="s">
        <v>332</v>
      </c>
    </row>
    <row r="27" spans="1:10">
      <c r="A27" s="78"/>
      <c r="B27" s="299"/>
      <c r="C27" s="299"/>
      <c r="D27" s="299"/>
      <c r="E27" s="78"/>
      <c r="F27" s="301" t="s">
        <v>183</v>
      </c>
      <c r="G27" s="301"/>
      <c r="H27" s="301"/>
      <c r="I27" s="301"/>
      <c r="J27" s="301"/>
    </row>
    <row r="28" spans="1:10" hidden="1"/>
    <row r="29" spans="1:10" hidden="1"/>
  </sheetData>
  <sheetProtection password="8777" sheet="1" objects="1" scenarios="1"/>
  <customSheetViews>
    <customSheetView guid="{3AAD01A2-9FF9-4DC3-96F0-2732E879BCFC}" scale="130" showGridLines="0" showRowCol="0" hiddenRows="1" hiddenColumns="1">
      <pageMargins left="0.7" right="0.7" top="0.75" bottom="0.75" header="0.3" footer="0.3"/>
      <pageSetup paperSize="9" orientation="portrait" horizontalDpi="4294967293" verticalDpi="0" r:id="rId1"/>
    </customSheetView>
  </customSheetViews>
  <mergeCells count="6">
    <mergeCell ref="B8:H8"/>
    <mergeCell ref="F12:H12"/>
    <mergeCell ref="F22:H22"/>
    <mergeCell ref="B27:D27"/>
    <mergeCell ref="D24:D26"/>
    <mergeCell ref="F27:J27"/>
  </mergeCells>
  <pageMargins left="0.7" right="0.7" top="0.75" bottom="0.75" header="0.3" footer="0.3"/>
  <pageSetup paperSize="9" orientation="portrait" horizontalDpi="4294967293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9"/>
  </sheetPr>
  <dimension ref="A1:N61"/>
  <sheetViews>
    <sheetView showGridLines="0" workbookViewId="0"/>
  </sheetViews>
  <sheetFormatPr defaultColWidth="0" defaultRowHeight="15" zeroHeight="1"/>
  <cols>
    <col min="1" max="1" width="4.5703125" style="89" bestFit="1" customWidth="1"/>
    <col min="2" max="2" width="28.5703125" style="89" customWidth="1"/>
    <col min="3" max="4" width="5.7109375" style="89" customWidth="1"/>
    <col min="5" max="5" width="5.28515625" style="89" customWidth="1"/>
    <col min="6" max="6" width="44.5703125" style="89" customWidth="1"/>
    <col min="7" max="8" width="5.7109375" style="89" customWidth="1"/>
    <col min="9" max="9" width="5.28515625" style="89" customWidth="1"/>
    <col min="10" max="10" width="44.5703125" style="89" customWidth="1"/>
    <col min="11" max="12" width="5.7109375" style="89" customWidth="1"/>
    <col min="13" max="13" width="44.5703125" style="89" customWidth="1"/>
    <col min="14" max="14" width="9.140625" style="86" customWidth="1"/>
    <col min="15" max="16384" width="9.140625" style="86" hidden="1"/>
  </cols>
  <sheetData>
    <row r="1" spans="1:13">
      <c r="C1" s="349" t="str">
        <f>UPPER("PEMERINTAH  "&amp;'Data Raport'!C4:F4)</f>
        <v>PEMERINTAH  KOTA MEDAN</v>
      </c>
      <c r="D1" s="350"/>
      <c r="E1" s="350"/>
      <c r="F1" s="350"/>
      <c r="G1" s="350"/>
      <c r="H1" s="350"/>
      <c r="I1" s="350"/>
      <c r="J1" s="350"/>
      <c r="K1" s="350"/>
      <c r="L1" s="350"/>
      <c r="M1" s="351"/>
    </row>
    <row r="2" spans="1:13" ht="15" customHeight="1">
      <c r="C2" s="352" t="str">
        <f>UPPER('Data Raport'!C3:F3)</f>
        <v>DINAS PENDIDIKAN KOTA MEDAN</v>
      </c>
      <c r="D2" s="353"/>
      <c r="E2" s="353"/>
      <c r="F2" s="353"/>
      <c r="G2" s="353"/>
      <c r="H2" s="353"/>
      <c r="I2" s="353"/>
      <c r="J2" s="353"/>
      <c r="K2" s="353"/>
      <c r="L2" s="353"/>
      <c r="M2" s="354"/>
    </row>
    <row r="3" spans="1:13" ht="24.95" customHeight="1">
      <c r="C3" s="355" t="str">
        <f>UPPER('Data Raport'!C5:F5)</f>
        <v>SMP NEGERI 1 TEBING TINGGI</v>
      </c>
      <c r="D3" s="356"/>
      <c r="E3" s="356"/>
      <c r="F3" s="356"/>
      <c r="G3" s="356"/>
      <c r="H3" s="356"/>
      <c r="I3" s="356"/>
      <c r="J3" s="356"/>
      <c r="K3" s="356"/>
      <c r="L3" s="356"/>
      <c r="M3" s="357"/>
    </row>
    <row r="4" spans="1:13" ht="15" customHeight="1">
      <c r="C4" s="358" t="s">
        <v>0</v>
      </c>
      <c r="D4" s="359"/>
      <c r="E4" s="359"/>
      <c r="F4" s="359"/>
      <c r="G4" s="359"/>
      <c r="H4" s="359"/>
      <c r="I4" s="359"/>
      <c r="J4" s="359"/>
      <c r="K4" s="359"/>
      <c r="L4" s="359"/>
      <c r="M4" s="360"/>
    </row>
    <row r="5" spans="1:13" ht="15" customHeight="1">
      <c r="C5" s="361"/>
      <c r="D5" s="362"/>
      <c r="E5" s="362"/>
      <c r="F5" s="362"/>
      <c r="G5" s="362"/>
      <c r="H5" s="362"/>
      <c r="I5" s="362"/>
      <c r="J5" s="362"/>
      <c r="K5" s="362"/>
      <c r="L5" s="362"/>
      <c r="M5" s="363"/>
    </row>
    <row r="6" spans="1:13" ht="15" customHeight="1">
      <c r="C6" s="364"/>
      <c r="D6" s="365"/>
      <c r="E6" s="365"/>
      <c r="F6" s="365"/>
      <c r="G6" s="365"/>
      <c r="H6" s="365"/>
      <c r="I6" s="365"/>
      <c r="J6" s="365"/>
      <c r="K6" s="365"/>
      <c r="L6" s="365"/>
      <c r="M6" s="366"/>
    </row>
    <row r="7" spans="1:13" ht="15" customHeight="1">
      <c r="G7" s="1"/>
      <c r="H7" s="1"/>
      <c r="I7" s="1"/>
      <c r="J7" s="1"/>
      <c r="K7" s="1"/>
      <c r="L7" s="1"/>
      <c r="M7" s="1"/>
    </row>
    <row r="8" spans="1:13">
      <c r="B8" s="5" t="s">
        <v>7</v>
      </c>
      <c r="C8" s="15" t="s">
        <v>33</v>
      </c>
      <c r="D8" s="15"/>
      <c r="E8" s="15"/>
      <c r="F8" s="85"/>
      <c r="I8" s="8" t="s">
        <v>10</v>
      </c>
      <c r="J8" s="122" t="str">
        <f>Home!D18</f>
        <v>Genap</v>
      </c>
      <c r="K8" s="8"/>
      <c r="L8" s="14"/>
      <c r="M8" s="14"/>
    </row>
    <row r="9" spans="1:13">
      <c r="B9" s="5" t="s">
        <v>8</v>
      </c>
      <c r="C9" s="367" t="str">
        <f>Home!D16</f>
        <v>7 - 1</v>
      </c>
      <c r="D9" s="367"/>
      <c r="E9" s="367"/>
      <c r="F9" s="85"/>
      <c r="I9" s="9" t="s">
        <v>9</v>
      </c>
      <c r="J9" s="84" t="str">
        <f>Home!D20</f>
        <v>2014/2015</v>
      </c>
      <c r="K9" s="368"/>
      <c r="L9" s="368"/>
      <c r="M9" s="14"/>
    </row>
    <row r="10" spans="1:13">
      <c r="B10" s="5"/>
      <c r="C10" s="85"/>
      <c r="D10" s="85"/>
      <c r="E10" s="85"/>
      <c r="F10" s="85"/>
      <c r="G10" s="7"/>
      <c r="H10" s="7"/>
      <c r="I10" s="7"/>
      <c r="J10" s="7"/>
      <c r="K10" s="369"/>
      <c r="L10" s="369"/>
      <c r="M10" s="14"/>
    </row>
    <row r="11" spans="1:13">
      <c r="C11" s="87"/>
      <c r="D11" s="87"/>
      <c r="E11" s="87"/>
      <c r="F11" s="87"/>
    </row>
    <row r="12" spans="1:13" s="2" customFormat="1">
      <c r="A12" s="370" t="s">
        <v>1</v>
      </c>
      <c r="B12" s="370" t="s">
        <v>2</v>
      </c>
      <c r="C12" s="371" t="s">
        <v>4</v>
      </c>
      <c r="D12" s="372"/>
      <c r="E12" s="372"/>
      <c r="F12" s="373"/>
      <c r="G12" s="374" t="s">
        <v>5</v>
      </c>
      <c r="H12" s="375"/>
      <c r="I12" s="375"/>
      <c r="J12" s="376"/>
      <c r="K12" s="377" t="s">
        <v>13</v>
      </c>
      <c r="L12" s="377"/>
      <c r="M12" s="377"/>
    </row>
    <row r="13" spans="1:13">
      <c r="A13" s="370"/>
      <c r="B13" s="370"/>
      <c r="C13" s="17" t="s">
        <v>14</v>
      </c>
      <c r="D13" s="17" t="s">
        <v>15</v>
      </c>
      <c r="E13" s="18" t="s">
        <v>16</v>
      </c>
      <c r="F13" s="18" t="s">
        <v>17</v>
      </c>
      <c r="G13" s="19" t="s">
        <v>14</v>
      </c>
      <c r="H13" s="19" t="s">
        <v>15</v>
      </c>
      <c r="I13" s="20" t="s">
        <v>16</v>
      </c>
      <c r="J13" s="20" t="s">
        <v>17</v>
      </c>
      <c r="K13" s="21" t="s">
        <v>18</v>
      </c>
      <c r="L13" s="21" t="s">
        <v>16</v>
      </c>
      <c r="M13" s="21" t="s">
        <v>17</v>
      </c>
    </row>
    <row r="14" spans="1:13" s="10" customFormat="1" ht="38.1" customHeight="1">
      <c r="A14" s="155">
        <v>1</v>
      </c>
      <c r="B14" s="156" t="str">
        <f>'Data Identitas'!B9</f>
        <v>ADHE JUNAEDY</v>
      </c>
      <c r="C14" s="126"/>
      <c r="D14" s="126"/>
      <c r="E14" s="126"/>
      <c r="F14" s="286"/>
      <c r="G14" s="126"/>
      <c r="H14" s="126"/>
      <c r="I14" s="126"/>
      <c r="J14" s="286"/>
      <c r="K14" s="126"/>
      <c r="L14" s="126"/>
      <c r="M14" s="286"/>
    </row>
    <row r="15" spans="1:13" s="10" customFormat="1" ht="38.1" customHeight="1">
      <c r="A15" s="155">
        <v>2</v>
      </c>
      <c r="B15" s="156" t="str">
        <f>'Data Identitas'!B10</f>
        <v>ANDRE WINDO SINAGA</v>
      </c>
      <c r="C15" s="126"/>
      <c r="D15" s="126"/>
      <c r="E15" s="126"/>
      <c r="F15" s="286"/>
      <c r="G15" s="126"/>
      <c r="H15" s="126"/>
      <c r="I15" s="126"/>
      <c r="J15" s="286"/>
      <c r="K15" s="126"/>
      <c r="L15" s="126"/>
      <c r="M15" s="286"/>
    </row>
    <row r="16" spans="1:13" s="10" customFormat="1" ht="38.1" customHeight="1">
      <c r="A16" s="155">
        <v>3</v>
      </c>
      <c r="B16" s="156" t="str">
        <f>'Data Identitas'!B11</f>
        <v>ANDRIAN DWI PUTRA</v>
      </c>
      <c r="C16" s="126"/>
      <c r="D16" s="126"/>
      <c r="E16" s="126"/>
      <c r="F16" s="286"/>
      <c r="G16" s="126"/>
      <c r="H16" s="126"/>
      <c r="I16" s="126"/>
      <c r="J16" s="286"/>
      <c r="K16" s="126"/>
      <c r="L16" s="126"/>
      <c r="M16" s="286"/>
    </row>
    <row r="17" spans="1:13" s="10" customFormat="1" ht="38.1" customHeight="1">
      <c r="A17" s="155">
        <v>4</v>
      </c>
      <c r="B17" s="156" t="str">
        <f>'Data Identitas'!B12</f>
        <v>BAGAS RESTU ANDINA</v>
      </c>
      <c r="C17" s="126"/>
      <c r="D17" s="126"/>
      <c r="E17" s="126"/>
      <c r="F17" s="286"/>
      <c r="G17" s="126"/>
      <c r="H17" s="126"/>
      <c r="I17" s="126"/>
      <c r="J17" s="286"/>
      <c r="K17" s="126"/>
      <c r="L17" s="126"/>
      <c r="M17" s="286"/>
    </row>
    <row r="18" spans="1:13" s="10" customFormat="1" ht="38.1" customHeight="1">
      <c r="A18" s="155">
        <v>5</v>
      </c>
      <c r="B18" s="156" t="str">
        <f>'Data Identitas'!B13</f>
        <v>BAMBANG EDI NURCHOLIC</v>
      </c>
      <c r="C18" s="126"/>
      <c r="D18" s="126"/>
      <c r="E18" s="126"/>
      <c r="F18" s="286"/>
      <c r="G18" s="126"/>
      <c r="H18" s="126"/>
      <c r="I18" s="126"/>
      <c r="J18" s="286"/>
      <c r="K18" s="126"/>
      <c r="L18" s="126"/>
      <c r="M18" s="286"/>
    </row>
    <row r="19" spans="1:13" s="10" customFormat="1" ht="38.1" customHeight="1">
      <c r="A19" s="155">
        <v>6</v>
      </c>
      <c r="B19" s="156" t="str">
        <f>'Data Identitas'!B14</f>
        <v>CHEIRANNY SINAGA</v>
      </c>
      <c r="C19" s="126"/>
      <c r="D19" s="126"/>
      <c r="E19" s="126"/>
      <c r="F19" s="286"/>
      <c r="G19" s="126"/>
      <c r="H19" s="126"/>
      <c r="I19" s="126"/>
      <c r="J19" s="286"/>
      <c r="K19" s="126"/>
      <c r="L19" s="126"/>
      <c r="M19" s="286"/>
    </row>
    <row r="20" spans="1:13" s="10" customFormat="1" ht="38.1" customHeight="1">
      <c r="A20" s="155">
        <v>7</v>
      </c>
      <c r="B20" s="156" t="str">
        <f>'Data Identitas'!B15</f>
        <v>CIKA VIRANTY</v>
      </c>
      <c r="C20" s="126"/>
      <c r="D20" s="126"/>
      <c r="E20" s="126"/>
      <c r="F20" s="286"/>
      <c r="G20" s="126"/>
      <c r="H20" s="126"/>
      <c r="I20" s="126"/>
      <c r="J20" s="286"/>
      <c r="K20" s="126"/>
      <c r="L20" s="126"/>
      <c r="M20" s="286"/>
    </row>
    <row r="21" spans="1:13" s="10" customFormat="1" ht="38.1" customHeight="1">
      <c r="A21" s="155">
        <v>8</v>
      </c>
      <c r="B21" s="156" t="str">
        <f>'Data Identitas'!B16</f>
        <v>DITAMI ASWANDA SARAGIH</v>
      </c>
      <c r="C21" s="126"/>
      <c r="D21" s="126"/>
      <c r="E21" s="126"/>
      <c r="F21" s="286"/>
      <c r="G21" s="126"/>
      <c r="H21" s="126"/>
      <c r="I21" s="126"/>
      <c r="J21" s="286"/>
      <c r="K21" s="126"/>
      <c r="L21" s="126"/>
      <c r="M21" s="286"/>
    </row>
    <row r="22" spans="1:13" s="10" customFormat="1" ht="38.1" customHeight="1">
      <c r="A22" s="155">
        <v>9</v>
      </c>
      <c r="B22" s="156" t="str">
        <f>'Data Identitas'!B17</f>
        <v>DZIHAN CHAIRANI</v>
      </c>
      <c r="C22" s="126"/>
      <c r="D22" s="126"/>
      <c r="E22" s="126"/>
      <c r="F22" s="286"/>
      <c r="G22" s="126"/>
      <c r="H22" s="126"/>
      <c r="I22" s="126"/>
      <c r="J22" s="286"/>
      <c r="K22" s="126"/>
      <c r="L22" s="126"/>
      <c r="M22" s="286"/>
    </row>
    <row r="23" spans="1:13" s="10" customFormat="1" ht="38.1" customHeight="1">
      <c r="A23" s="155">
        <v>10</v>
      </c>
      <c r="B23" s="156" t="str">
        <f>'Data Identitas'!B18</f>
        <v>ERVINA GAMARIA HUTAGALUNG</v>
      </c>
      <c r="C23" s="126"/>
      <c r="D23" s="126"/>
      <c r="E23" s="126"/>
      <c r="F23" s="286"/>
      <c r="G23" s="126"/>
      <c r="H23" s="126"/>
      <c r="I23" s="126"/>
      <c r="J23" s="286"/>
      <c r="K23" s="126"/>
      <c r="L23" s="126"/>
      <c r="M23" s="286"/>
    </row>
    <row r="24" spans="1:13" s="10" customFormat="1" ht="38.1" customHeight="1">
      <c r="A24" s="155">
        <v>11</v>
      </c>
      <c r="B24" s="156" t="str">
        <f>'Data Identitas'!B19</f>
        <v>EURICA IMANNUELA ELFRI Br. P</v>
      </c>
      <c r="C24" s="126"/>
      <c r="D24" s="126"/>
      <c r="E24" s="126"/>
      <c r="F24" s="286"/>
      <c r="G24" s="126"/>
      <c r="H24" s="126"/>
      <c r="I24" s="126"/>
      <c r="J24" s="286"/>
      <c r="K24" s="126"/>
      <c r="L24" s="126"/>
      <c r="M24" s="286"/>
    </row>
    <row r="25" spans="1:13" s="10" customFormat="1" ht="38.1" customHeight="1">
      <c r="A25" s="155">
        <v>12</v>
      </c>
      <c r="B25" s="156" t="str">
        <f>'Data Identitas'!B20</f>
        <v>FRIZHA ANANTA</v>
      </c>
      <c r="C25" s="126"/>
      <c r="D25" s="126"/>
      <c r="E25" s="126"/>
      <c r="F25" s="286"/>
      <c r="G25" s="126"/>
      <c r="H25" s="126"/>
      <c r="I25" s="126"/>
      <c r="J25" s="286"/>
      <c r="K25" s="126"/>
      <c r="L25" s="126"/>
      <c r="M25" s="286"/>
    </row>
    <row r="26" spans="1:13" s="10" customFormat="1" ht="38.1" customHeight="1">
      <c r="A26" s="155">
        <v>13</v>
      </c>
      <c r="B26" s="156" t="str">
        <f>'Data Identitas'!B21</f>
        <v>HOTMAN MANULLANG</v>
      </c>
      <c r="C26" s="126"/>
      <c r="D26" s="126"/>
      <c r="E26" s="126"/>
      <c r="F26" s="286"/>
      <c r="G26" s="126"/>
      <c r="H26" s="126"/>
      <c r="I26" s="126"/>
      <c r="J26" s="286"/>
      <c r="K26" s="126"/>
      <c r="L26" s="126"/>
      <c r="M26" s="286"/>
    </row>
    <row r="27" spans="1:13" s="10" customFormat="1" ht="38.1" customHeight="1">
      <c r="A27" s="155">
        <v>14</v>
      </c>
      <c r="B27" s="156" t="str">
        <f>'Data Identitas'!B22</f>
        <v>IMAM AKBARI</v>
      </c>
      <c r="C27" s="126"/>
      <c r="D27" s="126"/>
      <c r="E27" s="126"/>
      <c r="F27" s="286"/>
      <c r="G27" s="126"/>
      <c r="H27" s="126"/>
      <c r="I27" s="126"/>
      <c r="J27" s="286"/>
      <c r="K27" s="126"/>
      <c r="L27" s="126"/>
      <c r="M27" s="286"/>
    </row>
    <row r="28" spans="1:13" s="10" customFormat="1" ht="38.1" customHeight="1">
      <c r="A28" s="155">
        <v>15</v>
      </c>
      <c r="B28" s="156" t="str">
        <f>'Data Identitas'!B23</f>
        <v>INDAH PUSPITA SARI</v>
      </c>
      <c r="C28" s="126"/>
      <c r="D28" s="126"/>
      <c r="E28" s="126"/>
      <c r="F28" s="286"/>
      <c r="G28" s="126"/>
      <c r="H28" s="126"/>
      <c r="I28" s="126"/>
      <c r="J28" s="286"/>
      <c r="K28" s="126"/>
      <c r="L28" s="126"/>
      <c r="M28" s="286"/>
    </row>
    <row r="29" spans="1:13" s="10" customFormat="1" ht="38.1" customHeight="1">
      <c r="A29" s="155">
        <v>16</v>
      </c>
      <c r="B29" s="156" t="str">
        <f>'Data Identitas'!B24</f>
        <v>JHONA TEZIARDO DAMANIK</v>
      </c>
      <c r="C29" s="126"/>
      <c r="D29" s="126"/>
      <c r="E29" s="126"/>
      <c r="F29" s="286"/>
      <c r="G29" s="126"/>
      <c r="H29" s="126"/>
      <c r="I29" s="126"/>
      <c r="J29" s="286"/>
      <c r="K29" s="126"/>
      <c r="L29" s="126"/>
      <c r="M29" s="286"/>
    </row>
    <row r="30" spans="1:13" s="10" customFormat="1" ht="38.1" customHeight="1">
      <c r="A30" s="155">
        <v>17</v>
      </c>
      <c r="B30" s="156" t="str">
        <f>'Data Identitas'!B25</f>
        <v>JIMMI ANDRIO</v>
      </c>
      <c r="C30" s="126"/>
      <c r="D30" s="126"/>
      <c r="E30" s="126"/>
      <c r="F30" s="286"/>
      <c r="G30" s="126"/>
      <c r="H30" s="126"/>
      <c r="I30" s="126"/>
      <c r="J30" s="286"/>
      <c r="K30" s="126"/>
      <c r="L30" s="126"/>
      <c r="M30" s="286"/>
    </row>
    <row r="31" spans="1:13" s="10" customFormat="1" ht="38.1" customHeight="1">
      <c r="A31" s="155">
        <v>18</v>
      </c>
      <c r="B31" s="156" t="str">
        <f>'Data Identitas'!B26</f>
        <v>JOY HOSANNA</v>
      </c>
      <c r="C31" s="126"/>
      <c r="D31" s="126"/>
      <c r="E31" s="126"/>
      <c r="F31" s="286"/>
      <c r="G31" s="126"/>
      <c r="H31" s="126"/>
      <c r="I31" s="126"/>
      <c r="J31" s="286"/>
      <c r="K31" s="126"/>
      <c r="L31" s="126"/>
      <c r="M31" s="286"/>
    </row>
    <row r="32" spans="1:13" s="10" customFormat="1" ht="38.1" customHeight="1">
      <c r="A32" s="155">
        <v>19</v>
      </c>
      <c r="B32" s="156" t="str">
        <f>'Data Identitas'!B27</f>
        <v>LIDYA SEPTIANI SIMATUPANG</v>
      </c>
      <c r="C32" s="126"/>
      <c r="D32" s="126"/>
      <c r="E32" s="126"/>
      <c r="F32" s="286"/>
      <c r="G32" s="126"/>
      <c r="H32" s="126"/>
      <c r="I32" s="126"/>
      <c r="J32" s="286"/>
      <c r="K32" s="126"/>
      <c r="L32" s="126"/>
      <c r="M32" s="286"/>
    </row>
    <row r="33" spans="1:13" s="10" customFormat="1" ht="38.1" customHeight="1">
      <c r="A33" s="155">
        <v>20</v>
      </c>
      <c r="B33" s="156" t="str">
        <f>'Data Identitas'!B28</f>
        <v>LORENZ OCTAVIA SIMAMORA</v>
      </c>
      <c r="C33" s="126"/>
      <c r="D33" s="126"/>
      <c r="E33" s="126"/>
      <c r="F33" s="286"/>
      <c r="G33" s="126"/>
      <c r="H33" s="126"/>
      <c r="I33" s="126"/>
      <c r="J33" s="286"/>
      <c r="K33" s="126"/>
      <c r="L33" s="126"/>
      <c r="M33" s="286"/>
    </row>
    <row r="34" spans="1:13" s="10" customFormat="1" ht="38.1" customHeight="1">
      <c r="A34" s="155">
        <v>21</v>
      </c>
      <c r="B34" s="156" t="str">
        <f>'Data Identitas'!B29</f>
        <v>MACHRIZA ADDARUNNAFIS PAYFI</v>
      </c>
      <c r="C34" s="126"/>
      <c r="D34" s="126"/>
      <c r="E34" s="126"/>
      <c r="F34" s="286"/>
      <c r="G34" s="126"/>
      <c r="H34" s="126"/>
      <c r="I34" s="126"/>
      <c r="J34" s="286"/>
      <c r="K34" s="126"/>
      <c r="L34" s="126"/>
      <c r="M34" s="286"/>
    </row>
    <row r="35" spans="1:13" s="10" customFormat="1" ht="38.1" customHeight="1">
      <c r="A35" s="155">
        <v>22</v>
      </c>
      <c r="B35" s="156" t="str">
        <f>'Data Identitas'!B30</f>
        <v>MAHARANI PUTRI</v>
      </c>
      <c r="C35" s="126"/>
      <c r="D35" s="126"/>
      <c r="E35" s="126"/>
      <c r="F35" s="286"/>
      <c r="G35" s="126"/>
      <c r="H35" s="126"/>
      <c r="I35" s="126"/>
      <c r="J35" s="286"/>
      <c r="K35" s="126"/>
      <c r="L35" s="126"/>
      <c r="M35" s="286"/>
    </row>
    <row r="36" spans="1:13" s="10" customFormat="1" ht="38.1" customHeight="1">
      <c r="A36" s="155">
        <v>23</v>
      </c>
      <c r="B36" s="156" t="str">
        <f>'Data Identitas'!B31</f>
        <v>MARCELLINO SIANTURI</v>
      </c>
      <c r="C36" s="126"/>
      <c r="D36" s="126"/>
      <c r="E36" s="126"/>
      <c r="F36" s="286"/>
      <c r="G36" s="126"/>
      <c r="H36" s="126"/>
      <c r="I36" s="126"/>
      <c r="J36" s="286"/>
      <c r="K36" s="126"/>
      <c r="L36" s="126"/>
      <c r="M36" s="286"/>
    </row>
    <row r="37" spans="1:13" s="10" customFormat="1" ht="38.1" customHeight="1">
      <c r="A37" s="155">
        <v>24</v>
      </c>
      <c r="B37" s="156" t="str">
        <f>'Data Identitas'!B32</f>
        <v>MUTIARA ABDILLA SIREGAR</v>
      </c>
      <c r="C37" s="126"/>
      <c r="D37" s="126"/>
      <c r="E37" s="126"/>
      <c r="F37" s="286"/>
      <c r="G37" s="126"/>
      <c r="H37" s="126"/>
      <c r="I37" s="126"/>
      <c r="J37" s="286"/>
      <c r="K37" s="126"/>
      <c r="L37" s="126"/>
      <c r="M37" s="286"/>
    </row>
    <row r="38" spans="1:13" s="10" customFormat="1" ht="38.1" customHeight="1">
      <c r="A38" s="155">
        <v>25</v>
      </c>
      <c r="B38" s="156" t="str">
        <f>'Data Identitas'!B33</f>
        <v>NIA MARSELA Br. SEMBIRING</v>
      </c>
      <c r="C38" s="126"/>
      <c r="D38" s="126"/>
      <c r="E38" s="126"/>
      <c r="F38" s="286"/>
      <c r="G38" s="126"/>
      <c r="H38" s="126"/>
      <c r="I38" s="126"/>
      <c r="J38" s="286"/>
      <c r="K38" s="126"/>
      <c r="L38" s="126"/>
      <c r="M38" s="286"/>
    </row>
    <row r="39" spans="1:13" s="10" customFormat="1" ht="38.1" customHeight="1">
      <c r="A39" s="155">
        <v>26</v>
      </c>
      <c r="B39" s="156" t="str">
        <f>'Data Identitas'!B34</f>
        <v>NOVITASARI HANDAYANI</v>
      </c>
      <c r="C39" s="126"/>
      <c r="D39" s="126"/>
      <c r="E39" s="126"/>
      <c r="F39" s="286"/>
      <c r="G39" s="126"/>
      <c r="H39" s="126"/>
      <c r="I39" s="126"/>
      <c r="J39" s="286"/>
      <c r="K39" s="126"/>
      <c r="L39" s="126"/>
      <c r="M39" s="286"/>
    </row>
    <row r="40" spans="1:13" s="10" customFormat="1" ht="38.1" customHeight="1">
      <c r="A40" s="155">
        <v>27</v>
      </c>
      <c r="B40" s="156" t="str">
        <f>'Data Identitas'!B35</f>
        <v>PIERRE SAHADUTA SIMBOLON</v>
      </c>
      <c r="C40" s="126"/>
      <c r="D40" s="126"/>
      <c r="E40" s="126"/>
      <c r="F40" s="286"/>
      <c r="G40" s="126"/>
      <c r="H40" s="126"/>
      <c r="I40" s="126"/>
      <c r="J40" s="286"/>
      <c r="K40" s="126"/>
      <c r="L40" s="126"/>
      <c r="M40" s="286"/>
    </row>
    <row r="41" spans="1:13" s="10" customFormat="1" ht="38.1" customHeight="1">
      <c r="A41" s="155">
        <v>28</v>
      </c>
      <c r="B41" s="156" t="str">
        <f>'Data Identitas'!B36</f>
        <v>RAISSA LORETTA PURBA</v>
      </c>
      <c r="C41" s="126"/>
      <c r="D41" s="126"/>
      <c r="E41" s="126"/>
      <c r="F41" s="286"/>
      <c r="G41" s="126"/>
      <c r="H41" s="126"/>
      <c r="I41" s="126"/>
      <c r="J41" s="286"/>
      <c r="K41" s="126"/>
      <c r="L41" s="126"/>
      <c r="M41" s="286"/>
    </row>
    <row r="42" spans="1:13" s="10" customFormat="1" ht="38.1" customHeight="1">
      <c r="A42" s="155">
        <v>29</v>
      </c>
      <c r="B42" s="156" t="str">
        <f>'Data Identitas'!B37</f>
        <v>RIDHO CHRISTOVER ZALUCHU</v>
      </c>
      <c r="C42" s="126"/>
      <c r="D42" s="126"/>
      <c r="E42" s="126"/>
      <c r="F42" s="286"/>
      <c r="G42" s="126"/>
      <c r="H42" s="126"/>
      <c r="I42" s="126"/>
      <c r="J42" s="286"/>
      <c r="K42" s="126"/>
      <c r="L42" s="126"/>
      <c r="M42" s="286"/>
    </row>
    <row r="43" spans="1:13" s="10" customFormat="1" ht="38.1" customHeight="1">
      <c r="A43" s="155">
        <v>30</v>
      </c>
      <c r="B43" s="156" t="str">
        <f>'Data Identitas'!B38</f>
        <v>SAMUEL ANDREY PALEN MNRG</v>
      </c>
      <c r="C43" s="126"/>
      <c r="D43" s="126"/>
      <c r="E43" s="126"/>
      <c r="F43" s="286"/>
      <c r="G43" s="126"/>
      <c r="H43" s="126"/>
      <c r="I43" s="126"/>
      <c r="J43" s="286"/>
      <c r="K43" s="126"/>
      <c r="L43" s="126"/>
      <c r="M43" s="286"/>
    </row>
    <row r="44" spans="1:13" s="10" customFormat="1" ht="38.1" customHeight="1">
      <c r="A44" s="155">
        <v>31</v>
      </c>
      <c r="B44" s="156" t="str">
        <f>'Data Identitas'!B39</f>
        <v>SHELDON JHOAN SHABON SITOMPUL</v>
      </c>
      <c r="C44" s="126"/>
      <c r="D44" s="126"/>
      <c r="E44" s="126"/>
      <c r="F44" s="286"/>
      <c r="G44" s="126"/>
      <c r="H44" s="126"/>
      <c r="I44" s="126"/>
      <c r="J44" s="286"/>
      <c r="K44" s="126"/>
      <c r="L44" s="126"/>
      <c r="M44" s="286"/>
    </row>
    <row r="45" spans="1:13" s="10" customFormat="1" ht="38.1" customHeight="1">
      <c r="A45" s="155">
        <v>32</v>
      </c>
      <c r="B45" s="156" t="str">
        <f>'Data Identitas'!B40</f>
        <v>SULTAN FARID FAUZI HASIBUAN</v>
      </c>
      <c r="C45" s="126"/>
      <c r="D45" s="126"/>
      <c r="E45" s="126"/>
      <c r="F45" s="286"/>
      <c r="G45" s="126"/>
      <c r="H45" s="126"/>
      <c r="I45" s="126"/>
      <c r="J45" s="286"/>
      <c r="K45" s="126"/>
      <c r="L45" s="126"/>
      <c r="M45" s="286"/>
    </row>
    <row r="46" spans="1:13" s="10" customFormat="1" ht="38.1" customHeight="1">
      <c r="A46" s="155">
        <v>33</v>
      </c>
      <c r="B46" s="156" t="str">
        <f>'Data Identitas'!B41</f>
        <v>SYEMA ELSA PUTRI SIRINGO2</v>
      </c>
      <c r="C46" s="126"/>
      <c r="D46" s="126"/>
      <c r="E46" s="126"/>
      <c r="F46" s="286"/>
      <c r="G46" s="126"/>
      <c r="H46" s="126"/>
      <c r="I46" s="126"/>
      <c r="J46" s="286"/>
      <c r="K46" s="126"/>
      <c r="L46" s="126"/>
      <c r="M46" s="286"/>
    </row>
    <row r="47" spans="1:13" s="10" customFormat="1" ht="38.1" customHeight="1">
      <c r="A47" s="155">
        <v>34</v>
      </c>
      <c r="B47" s="156" t="str">
        <f>'Data Identitas'!B42</f>
        <v>TERESIA OKARINA BUTAR2</v>
      </c>
      <c r="C47" s="126"/>
      <c r="D47" s="126"/>
      <c r="E47" s="126"/>
      <c r="F47" s="286"/>
      <c r="G47" s="126"/>
      <c r="H47" s="126"/>
      <c r="I47" s="126"/>
      <c r="J47" s="286"/>
      <c r="K47" s="126"/>
      <c r="L47" s="126"/>
      <c r="M47" s="286"/>
    </row>
    <row r="48" spans="1:13" s="10" customFormat="1" ht="38.1" customHeight="1">
      <c r="A48" s="155">
        <v>35</v>
      </c>
      <c r="B48" s="156" t="str">
        <f>'Data Identitas'!B43</f>
        <v>WINDY ANDRIANTI</v>
      </c>
      <c r="C48" s="126"/>
      <c r="D48" s="126"/>
      <c r="E48" s="126"/>
      <c r="F48" s="286"/>
      <c r="G48" s="126"/>
      <c r="H48" s="126"/>
      <c r="I48" s="126"/>
      <c r="J48" s="286"/>
      <c r="K48" s="126"/>
      <c r="L48" s="126"/>
      <c r="M48" s="286"/>
    </row>
    <row r="49" spans="1:13" s="10" customFormat="1" ht="38.1" customHeight="1">
      <c r="A49" s="155">
        <v>36</v>
      </c>
      <c r="B49" s="156" t="str">
        <f>'Data Identitas'!B44</f>
        <v>YOHANA MARGARETA SILALAHI</v>
      </c>
      <c r="C49" s="126"/>
      <c r="D49" s="126"/>
      <c r="E49" s="126"/>
      <c r="F49" s="286"/>
      <c r="G49" s="126"/>
      <c r="H49" s="126"/>
      <c r="I49" s="126"/>
      <c r="J49" s="286"/>
      <c r="K49" s="126"/>
      <c r="L49" s="126"/>
      <c r="M49" s="286"/>
    </row>
    <row r="50" spans="1:13" s="10" customFormat="1" ht="38.1" customHeight="1">
      <c r="A50" s="155">
        <v>37</v>
      </c>
      <c r="B50" s="156" t="str">
        <f>'Data Identitas'!B45</f>
        <v>YONATHAN ELEAZER PANJAITAN</v>
      </c>
      <c r="C50" s="126"/>
      <c r="D50" s="126"/>
      <c r="E50" s="126"/>
      <c r="F50" s="286"/>
      <c r="G50" s="126"/>
      <c r="H50" s="126"/>
      <c r="I50" s="126"/>
      <c r="J50" s="286"/>
      <c r="K50" s="126"/>
      <c r="L50" s="126"/>
      <c r="M50" s="286"/>
    </row>
    <row r="51" spans="1:13" s="10" customFormat="1" ht="38.1" customHeight="1">
      <c r="A51" s="155">
        <v>38</v>
      </c>
      <c r="B51" s="156" t="str">
        <f>'Data Identitas'!B46</f>
        <v>ZAHARA 1</v>
      </c>
      <c r="C51" s="126"/>
      <c r="D51" s="126"/>
      <c r="E51" s="126"/>
      <c r="F51" s="286"/>
      <c r="G51" s="126"/>
      <c r="H51" s="126"/>
      <c r="I51" s="126"/>
      <c r="J51" s="286"/>
      <c r="K51" s="126"/>
      <c r="L51" s="126"/>
      <c r="M51" s="286"/>
    </row>
    <row r="52" spans="1:13" s="10" customFormat="1" ht="38.1" customHeight="1">
      <c r="A52" s="155">
        <v>39</v>
      </c>
      <c r="B52" s="156" t="str">
        <f>'Data Identitas'!B47</f>
        <v>ZAHARA 2</v>
      </c>
      <c r="C52" s="126"/>
      <c r="D52" s="126"/>
      <c r="E52" s="126"/>
      <c r="F52" s="286"/>
      <c r="G52" s="126"/>
      <c r="H52" s="126"/>
      <c r="I52" s="126"/>
      <c r="J52" s="286"/>
      <c r="K52" s="126"/>
      <c r="L52" s="126"/>
      <c r="M52" s="286"/>
    </row>
    <row r="53" spans="1:13" s="10" customFormat="1" ht="38.1" customHeight="1">
      <c r="A53" s="155">
        <v>40</v>
      </c>
      <c r="B53" s="156" t="str">
        <f>'Data Identitas'!B48</f>
        <v>ZAHARA 3</v>
      </c>
      <c r="C53" s="126"/>
      <c r="D53" s="126"/>
      <c r="E53" s="126"/>
      <c r="F53" s="286"/>
      <c r="G53" s="126"/>
      <c r="H53" s="126"/>
      <c r="I53" s="126"/>
      <c r="J53" s="286"/>
      <c r="K53" s="126"/>
      <c r="L53" s="126"/>
      <c r="M53" s="286"/>
    </row>
    <row r="54" spans="1:13" s="10" customFormat="1" ht="38.1" customHeight="1">
      <c r="A54" s="155">
        <v>41</v>
      </c>
      <c r="B54" s="156" t="str">
        <f>'Data Identitas'!B49</f>
        <v>ZAHARA 4</v>
      </c>
      <c r="C54" s="126"/>
      <c r="D54" s="126"/>
      <c r="E54" s="126"/>
      <c r="F54" s="286"/>
      <c r="G54" s="126"/>
      <c r="H54" s="126"/>
      <c r="I54" s="126"/>
      <c r="J54" s="286"/>
      <c r="K54" s="126"/>
      <c r="L54" s="126"/>
      <c r="M54" s="286"/>
    </row>
    <row r="55" spans="1:13" s="10" customFormat="1" ht="38.1" customHeight="1">
      <c r="A55" s="155">
        <v>42</v>
      </c>
      <c r="B55" s="156" t="str">
        <f>'Data Identitas'!B50</f>
        <v>ZAHARA 5</v>
      </c>
      <c r="C55" s="126"/>
      <c r="D55" s="126"/>
      <c r="E55" s="126"/>
      <c r="F55" s="286"/>
      <c r="G55" s="126"/>
      <c r="H55" s="126"/>
      <c r="I55" s="126"/>
      <c r="J55" s="286"/>
      <c r="K55" s="126"/>
      <c r="L55" s="126"/>
      <c r="M55" s="286"/>
    </row>
    <row r="56" spans="1:13" s="10" customFormat="1" ht="38.1" customHeight="1">
      <c r="A56" s="155">
        <v>43</v>
      </c>
      <c r="B56" s="156" t="str">
        <f>'Data Identitas'!B51</f>
        <v>ZAHARA 6</v>
      </c>
      <c r="C56" s="126"/>
      <c r="D56" s="126"/>
      <c r="E56" s="126"/>
      <c r="F56" s="286"/>
      <c r="G56" s="126"/>
      <c r="H56" s="126"/>
      <c r="I56" s="126"/>
      <c r="J56" s="286"/>
      <c r="K56" s="126"/>
      <c r="L56" s="126"/>
      <c r="M56" s="286"/>
    </row>
    <row r="57" spans="1:13" s="10" customFormat="1" ht="38.1" customHeight="1">
      <c r="A57" s="155">
        <v>44</v>
      </c>
      <c r="B57" s="156" t="str">
        <f>'Data Identitas'!B52</f>
        <v>ZAHARA 7</v>
      </c>
      <c r="C57" s="126"/>
      <c r="D57" s="126"/>
      <c r="E57" s="126"/>
      <c r="F57" s="286"/>
      <c r="G57" s="126"/>
      <c r="H57" s="126"/>
      <c r="I57" s="126"/>
      <c r="J57" s="286"/>
      <c r="K57" s="126"/>
      <c r="L57" s="126"/>
      <c r="M57" s="286"/>
    </row>
    <row r="58" spans="1:13" s="10" customFormat="1" ht="38.1" customHeight="1">
      <c r="A58" s="155">
        <v>45</v>
      </c>
      <c r="B58" s="156" t="str">
        <f>'Data Identitas'!B53</f>
        <v>ZAHARA 8</v>
      </c>
      <c r="C58" s="126"/>
      <c r="D58" s="126"/>
      <c r="E58" s="126"/>
      <c r="F58" s="286"/>
      <c r="G58" s="126"/>
      <c r="H58" s="126"/>
      <c r="I58" s="126"/>
      <c r="J58" s="286"/>
      <c r="K58" s="126"/>
      <c r="L58" s="126"/>
      <c r="M58" s="286"/>
    </row>
    <row r="59" spans="1:13" ht="20.100000000000001" customHeight="1">
      <c r="A59" s="88"/>
      <c r="B59" s="88" t="s">
        <v>3</v>
      </c>
      <c r="C59" s="41" t="str">
        <f>IFERROR(AVERAGE(C14:C58),"")</f>
        <v/>
      </c>
      <c r="D59" s="41" t="str">
        <f>IFERROR(AVERAGE(D14:D58),"")</f>
        <v/>
      </c>
      <c r="E59" s="41"/>
      <c r="F59" s="41"/>
      <c r="G59" s="41" t="str">
        <f>IFERROR(AVERAGE(G14:G58),"")</f>
        <v/>
      </c>
      <c r="H59" s="41" t="str">
        <f>IFERROR(AVERAGE(H14:H58),"")</f>
        <v/>
      </c>
      <c r="I59" s="41"/>
      <c r="J59" s="41"/>
      <c r="K59" s="41" t="str">
        <f>IFERROR(AVERAGE(K14:K58),"")</f>
        <v/>
      </c>
      <c r="L59" s="41"/>
      <c r="M59" s="41"/>
    </row>
    <row r="60" spans="1:13">
      <c r="A60" s="86"/>
    </row>
    <row r="61" spans="1:13" hidden="1">
      <c r="A61" s="86"/>
    </row>
  </sheetData>
  <sheetProtection password="CCD0" sheet="1" objects="1" scenarios="1"/>
  <customSheetViews>
    <customSheetView guid="{3AAD01A2-9FF9-4DC3-96F0-2732E879BCFC}" showGridLines="0" showRowCol="0" hiddenRows="1" hiddenColumns="1">
      <selection activeCell="M20" sqref="M20"/>
      <pageMargins left="0.7" right="0.7" top="0.75" bottom="0.75" header="0.3" footer="0.3"/>
    </customSheetView>
  </customSheetViews>
  <mergeCells count="12">
    <mergeCell ref="K10:L10"/>
    <mergeCell ref="A12:A13"/>
    <mergeCell ref="B12:B13"/>
    <mergeCell ref="C12:F12"/>
    <mergeCell ref="G12:J12"/>
    <mergeCell ref="K12:M12"/>
    <mergeCell ref="C1:M1"/>
    <mergeCell ref="C2:M2"/>
    <mergeCell ref="C3:M3"/>
    <mergeCell ref="C4:M6"/>
    <mergeCell ref="C9:E9"/>
    <mergeCell ref="K9:L9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O61"/>
  <sheetViews>
    <sheetView showGridLines="0" workbookViewId="0"/>
  </sheetViews>
  <sheetFormatPr defaultColWidth="0" defaultRowHeight="15" zeroHeight="1"/>
  <cols>
    <col min="1" max="1" width="4.5703125" style="89" bestFit="1" customWidth="1"/>
    <col min="2" max="2" width="28.5703125" style="89" customWidth="1"/>
    <col min="3" max="4" width="5.7109375" style="89" customWidth="1"/>
    <col min="5" max="5" width="5.28515625" style="89" customWidth="1"/>
    <col min="6" max="6" width="44.5703125" style="89" customWidth="1"/>
    <col min="7" max="8" width="5.7109375" style="89" customWidth="1"/>
    <col min="9" max="9" width="5.28515625" style="89" customWidth="1"/>
    <col min="10" max="10" width="44.5703125" style="89" customWidth="1"/>
    <col min="11" max="12" width="5.7109375" style="89" customWidth="1"/>
    <col min="13" max="13" width="44.5703125" style="89" customWidth="1"/>
    <col min="14" max="15" width="9.140625" style="86" customWidth="1"/>
    <col min="16" max="16384" width="9.140625" style="86" hidden="1"/>
  </cols>
  <sheetData>
    <row r="1" spans="1:13">
      <c r="C1" s="349" t="str">
        <f>UPPER("PEMERINTAH  "&amp;'Data Raport'!C4:F4)</f>
        <v>PEMERINTAH  KOTA MEDAN</v>
      </c>
      <c r="D1" s="350"/>
      <c r="E1" s="350"/>
      <c r="F1" s="350"/>
      <c r="G1" s="350"/>
      <c r="H1" s="350"/>
      <c r="I1" s="350"/>
      <c r="J1" s="350"/>
      <c r="K1" s="350"/>
      <c r="L1" s="350"/>
      <c r="M1" s="351"/>
    </row>
    <row r="2" spans="1:13" ht="15" customHeight="1">
      <c r="C2" s="352" t="str">
        <f>UPPER('Data Raport'!C3:F3)</f>
        <v>DINAS PENDIDIKAN KOTA MEDAN</v>
      </c>
      <c r="D2" s="353"/>
      <c r="E2" s="353"/>
      <c r="F2" s="353"/>
      <c r="G2" s="353"/>
      <c r="H2" s="353"/>
      <c r="I2" s="353"/>
      <c r="J2" s="353"/>
      <c r="K2" s="353"/>
      <c r="L2" s="353"/>
      <c r="M2" s="354"/>
    </row>
    <row r="3" spans="1:13" ht="24.95" customHeight="1">
      <c r="C3" s="355" t="str">
        <f>UPPER('Data Raport'!C5:F5)</f>
        <v>SMP NEGERI 1 TEBING TINGGI</v>
      </c>
      <c r="D3" s="356"/>
      <c r="E3" s="356"/>
      <c r="F3" s="356"/>
      <c r="G3" s="356"/>
      <c r="H3" s="356"/>
      <c r="I3" s="356"/>
      <c r="J3" s="356"/>
      <c r="K3" s="356"/>
      <c r="L3" s="356"/>
      <c r="M3" s="357"/>
    </row>
    <row r="4" spans="1:13" ht="15" customHeight="1">
      <c r="C4" s="358" t="s">
        <v>0</v>
      </c>
      <c r="D4" s="359"/>
      <c r="E4" s="359"/>
      <c r="F4" s="359"/>
      <c r="G4" s="359"/>
      <c r="H4" s="359"/>
      <c r="I4" s="359"/>
      <c r="J4" s="359"/>
      <c r="K4" s="359"/>
      <c r="L4" s="359"/>
      <c r="M4" s="360"/>
    </row>
    <row r="5" spans="1:13" ht="15" customHeight="1">
      <c r="C5" s="361"/>
      <c r="D5" s="362"/>
      <c r="E5" s="362"/>
      <c r="F5" s="362"/>
      <c r="G5" s="362"/>
      <c r="H5" s="362"/>
      <c r="I5" s="362"/>
      <c r="J5" s="362"/>
      <c r="K5" s="362"/>
      <c r="L5" s="362"/>
      <c r="M5" s="363"/>
    </row>
    <row r="6" spans="1:13" ht="15" customHeight="1">
      <c r="C6" s="364"/>
      <c r="D6" s="365"/>
      <c r="E6" s="365"/>
      <c r="F6" s="365"/>
      <c r="G6" s="365"/>
      <c r="H6" s="365"/>
      <c r="I6" s="365"/>
      <c r="J6" s="365"/>
      <c r="K6" s="365"/>
      <c r="L6" s="365"/>
      <c r="M6" s="366"/>
    </row>
    <row r="7" spans="1:13" ht="15" customHeight="1">
      <c r="G7" s="1"/>
      <c r="H7" s="1"/>
      <c r="I7" s="1"/>
      <c r="J7" s="1"/>
      <c r="K7" s="1"/>
      <c r="L7" s="1"/>
      <c r="M7" s="1"/>
    </row>
    <row r="8" spans="1:13">
      <c r="B8" s="5" t="s">
        <v>7</v>
      </c>
      <c r="C8" s="367" t="s">
        <v>40</v>
      </c>
      <c r="D8" s="367"/>
      <c r="E8" s="367"/>
      <c r="F8" s="85"/>
      <c r="I8" s="8" t="s">
        <v>10</v>
      </c>
      <c r="J8" s="122" t="str">
        <f>Home!D18</f>
        <v>Genap</v>
      </c>
      <c r="K8" s="8"/>
      <c r="L8" s="14"/>
      <c r="M8" s="14"/>
    </row>
    <row r="9" spans="1:13">
      <c r="B9" s="5" t="s">
        <v>8</v>
      </c>
      <c r="C9" s="367" t="str">
        <f>Home!D16</f>
        <v>7 - 1</v>
      </c>
      <c r="D9" s="367"/>
      <c r="E9" s="367"/>
      <c r="F9" s="85"/>
      <c r="I9" s="9" t="s">
        <v>9</v>
      </c>
      <c r="J9" s="84" t="str">
        <f>Home!D20</f>
        <v>2014/2015</v>
      </c>
      <c r="K9" s="368"/>
      <c r="L9" s="368"/>
      <c r="M9" s="14"/>
    </row>
    <row r="10" spans="1:13">
      <c r="B10" s="5"/>
      <c r="C10" s="85"/>
      <c r="D10" s="85"/>
      <c r="E10" s="85"/>
      <c r="F10" s="85"/>
      <c r="G10" s="7"/>
      <c r="H10" s="7"/>
      <c r="I10" s="7"/>
      <c r="J10" s="7"/>
      <c r="K10" s="369"/>
      <c r="L10" s="369"/>
      <c r="M10" s="14"/>
    </row>
    <row r="11" spans="1:13">
      <c r="C11" s="87"/>
      <c r="D11" s="87"/>
      <c r="E11" s="87"/>
      <c r="F11" s="87"/>
    </row>
    <row r="12" spans="1:13" s="2" customFormat="1">
      <c r="A12" s="370" t="s">
        <v>1</v>
      </c>
      <c r="B12" s="370" t="s">
        <v>2</v>
      </c>
      <c r="C12" s="371" t="s">
        <v>4</v>
      </c>
      <c r="D12" s="372"/>
      <c r="E12" s="372"/>
      <c r="F12" s="373"/>
      <c r="G12" s="374" t="s">
        <v>5</v>
      </c>
      <c r="H12" s="375"/>
      <c r="I12" s="375"/>
      <c r="J12" s="376"/>
      <c r="K12" s="377" t="s">
        <v>13</v>
      </c>
      <c r="L12" s="377"/>
      <c r="M12" s="377"/>
    </row>
    <row r="13" spans="1:13">
      <c r="A13" s="370"/>
      <c r="B13" s="370"/>
      <c r="C13" s="17" t="s">
        <v>14</v>
      </c>
      <c r="D13" s="17" t="s">
        <v>15</v>
      </c>
      <c r="E13" s="18" t="s">
        <v>16</v>
      </c>
      <c r="F13" s="18" t="s">
        <v>17</v>
      </c>
      <c r="G13" s="19" t="s">
        <v>14</v>
      </c>
      <c r="H13" s="19" t="s">
        <v>15</v>
      </c>
      <c r="I13" s="20" t="s">
        <v>16</v>
      </c>
      <c r="J13" s="20" t="s">
        <v>17</v>
      </c>
      <c r="K13" s="21" t="s">
        <v>18</v>
      </c>
      <c r="L13" s="21" t="s">
        <v>16</v>
      </c>
      <c r="M13" s="21" t="s">
        <v>17</v>
      </c>
    </row>
    <row r="14" spans="1:13" s="10" customFormat="1" ht="38.1" customHeight="1">
      <c r="A14" s="155">
        <v>1</v>
      </c>
      <c r="B14" s="156" t="str">
        <f>'Data Identitas'!B9</f>
        <v>ADHE JUNAEDY</v>
      </c>
      <c r="C14" s="126"/>
      <c r="D14" s="126"/>
      <c r="E14" s="126"/>
      <c r="F14" s="286"/>
      <c r="G14" s="126"/>
      <c r="H14" s="126"/>
      <c r="I14" s="126"/>
      <c r="J14" s="286"/>
      <c r="K14" s="126"/>
      <c r="L14" s="126"/>
      <c r="M14" s="286"/>
    </row>
    <row r="15" spans="1:13" s="10" customFormat="1" ht="38.1" customHeight="1">
      <c r="A15" s="155">
        <v>2</v>
      </c>
      <c r="B15" s="156" t="str">
        <f>'Data Identitas'!B10</f>
        <v>ANDRE WINDO SINAGA</v>
      </c>
      <c r="C15" s="126"/>
      <c r="D15" s="126"/>
      <c r="E15" s="126"/>
      <c r="F15" s="286"/>
      <c r="G15" s="126"/>
      <c r="H15" s="126"/>
      <c r="I15" s="126"/>
      <c r="J15" s="286"/>
      <c r="K15" s="126"/>
      <c r="L15" s="126"/>
      <c r="M15" s="286"/>
    </row>
    <row r="16" spans="1:13" s="10" customFormat="1" ht="38.1" customHeight="1">
      <c r="A16" s="155">
        <v>3</v>
      </c>
      <c r="B16" s="156" t="str">
        <f>'Data Identitas'!B11</f>
        <v>ANDRIAN DWI PUTRA</v>
      </c>
      <c r="C16" s="126"/>
      <c r="D16" s="126"/>
      <c r="E16" s="126"/>
      <c r="F16" s="286"/>
      <c r="G16" s="126"/>
      <c r="H16" s="126"/>
      <c r="I16" s="126"/>
      <c r="J16" s="286"/>
      <c r="K16" s="126"/>
      <c r="L16" s="126"/>
      <c r="M16" s="286"/>
    </row>
    <row r="17" spans="1:13" s="10" customFormat="1" ht="38.1" customHeight="1">
      <c r="A17" s="155">
        <v>4</v>
      </c>
      <c r="B17" s="156" t="str">
        <f>'Data Identitas'!B12</f>
        <v>BAGAS RESTU ANDINA</v>
      </c>
      <c r="C17" s="126"/>
      <c r="D17" s="126"/>
      <c r="E17" s="126"/>
      <c r="F17" s="286"/>
      <c r="G17" s="126"/>
      <c r="H17" s="126"/>
      <c r="I17" s="126"/>
      <c r="J17" s="286"/>
      <c r="K17" s="126"/>
      <c r="L17" s="126"/>
      <c r="M17" s="286"/>
    </row>
    <row r="18" spans="1:13" s="10" customFormat="1" ht="38.1" customHeight="1">
      <c r="A18" s="155">
        <v>5</v>
      </c>
      <c r="B18" s="156" t="str">
        <f>'Data Identitas'!B13</f>
        <v>BAMBANG EDI NURCHOLIC</v>
      </c>
      <c r="C18" s="126"/>
      <c r="D18" s="126"/>
      <c r="E18" s="126"/>
      <c r="F18" s="286"/>
      <c r="G18" s="126"/>
      <c r="H18" s="126"/>
      <c r="I18" s="126"/>
      <c r="J18" s="286"/>
      <c r="K18" s="126"/>
      <c r="L18" s="126"/>
      <c r="M18" s="286"/>
    </row>
    <row r="19" spans="1:13" s="10" customFormat="1" ht="38.1" customHeight="1">
      <c r="A19" s="155">
        <v>6</v>
      </c>
      <c r="B19" s="156" t="str">
        <f>'Data Identitas'!B14</f>
        <v>CHEIRANNY SINAGA</v>
      </c>
      <c r="C19" s="126"/>
      <c r="D19" s="126"/>
      <c r="E19" s="126"/>
      <c r="F19" s="286"/>
      <c r="G19" s="126"/>
      <c r="H19" s="126"/>
      <c r="I19" s="126"/>
      <c r="J19" s="286"/>
      <c r="K19" s="126"/>
      <c r="L19" s="126"/>
      <c r="M19" s="286"/>
    </row>
    <row r="20" spans="1:13" s="10" customFormat="1" ht="38.1" customHeight="1">
      <c r="A20" s="155">
        <v>7</v>
      </c>
      <c r="B20" s="156" t="str">
        <f>'Data Identitas'!B15</f>
        <v>CIKA VIRANTY</v>
      </c>
      <c r="C20" s="126"/>
      <c r="D20" s="126"/>
      <c r="E20" s="126"/>
      <c r="F20" s="286"/>
      <c r="G20" s="126"/>
      <c r="H20" s="126"/>
      <c r="I20" s="126"/>
      <c r="J20" s="286"/>
      <c r="K20" s="126"/>
      <c r="L20" s="126"/>
      <c r="M20" s="286"/>
    </row>
    <row r="21" spans="1:13" s="10" customFormat="1" ht="38.1" customHeight="1">
      <c r="A21" s="155">
        <v>8</v>
      </c>
      <c r="B21" s="156" t="str">
        <f>'Data Identitas'!B16</f>
        <v>DITAMI ASWANDA SARAGIH</v>
      </c>
      <c r="C21" s="126"/>
      <c r="D21" s="126"/>
      <c r="E21" s="126"/>
      <c r="F21" s="286"/>
      <c r="G21" s="126"/>
      <c r="H21" s="126"/>
      <c r="I21" s="126"/>
      <c r="J21" s="286"/>
      <c r="K21" s="126"/>
      <c r="L21" s="126"/>
      <c r="M21" s="286"/>
    </row>
    <row r="22" spans="1:13" s="10" customFormat="1" ht="38.1" customHeight="1">
      <c r="A22" s="155">
        <v>9</v>
      </c>
      <c r="B22" s="156" t="str">
        <f>'Data Identitas'!B17</f>
        <v>DZIHAN CHAIRANI</v>
      </c>
      <c r="C22" s="126"/>
      <c r="D22" s="126"/>
      <c r="E22" s="126"/>
      <c r="F22" s="286"/>
      <c r="G22" s="126"/>
      <c r="H22" s="126"/>
      <c r="I22" s="126"/>
      <c r="J22" s="286"/>
      <c r="K22" s="126"/>
      <c r="L22" s="126"/>
      <c r="M22" s="286"/>
    </row>
    <row r="23" spans="1:13" s="10" customFormat="1" ht="38.1" customHeight="1">
      <c r="A23" s="155">
        <v>10</v>
      </c>
      <c r="B23" s="156" t="str">
        <f>'Data Identitas'!B18</f>
        <v>ERVINA GAMARIA HUTAGALUNG</v>
      </c>
      <c r="C23" s="126"/>
      <c r="D23" s="126"/>
      <c r="E23" s="126"/>
      <c r="F23" s="286"/>
      <c r="G23" s="126"/>
      <c r="H23" s="126"/>
      <c r="I23" s="126"/>
      <c r="J23" s="286"/>
      <c r="K23" s="126"/>
      <c r="L23" s="126"/>
      <c r="M23" s="286"/>
    </row>
    <row r="24" spans="1:13" s="10" customFormat="1" ht="38.1" customHeight="1">
      <c r="A24" s="155">
        <v>11</v>
      </c>
      <c r="B24" s="156" t="str">
        <f>'Data Identitas'!B19</f>
        <v>EURICA IMANNUELA ELFRI Br. P</v>
      </c>
      <c r="C24" s="126"/>
      <c r="D24" s="126"/>
      <c r="E24" s="126"/>
      <c r="F24" s="286"/>
      <c r="G24" s="126"/>
      <c r="H24" s="126"/>
      <c r="I24" s="126"/>
      <c r="J24" s="286"/>
      <c r="K24" s="126"/>
      <c r="L24" s="126"/>
      <c r="M24" s="286"/>
    </row>
    <row r="25" spans="1:13" s="10" customFormat="1" ht="38.1" customHeight="1">
      <c r="A25" s="155">
        <v>12</v>
      </c>
      <c r="B25" s="156" t="str">
        <f>'Data Identitas'!B20</f>
        <v>FRIZHA ANANTA</v>
      </c>
      <c r="C25" s="126"/>
      <c r="D25" s="126"/>
      <c r="E25" s="126"/>
      <c r="F25" s="286"/>
      <c r="G25" s="126"/>
      <c r="H25" s="126"/>
      <c r="I25" s="126"/>
      <c r="J25" s="286"/>
      <c r="K25" s="126"/>
      <c r="L25" s="126"/>
      <c r="M25" s="286"/>
    </row>
    <row r="26" spans="1:13" s="10" customFormat="1" ht="38.1" customHeight="1">
      <c r="A26" s="155">
        <v>13</v>
      </c>
      <c r="B26" s="156" t="str">
        <f>'Data Identitas'!B21</f>
        <v>HOTMAN MANULLANG</v>
      </c>
      <c r="C26" s="126"/>
      <c r="D26" s="126"/>
      <c r="E26" s="126"/>
      <c r="F26" s="286"/>
      <c r="G26" s="126"/>
      <c r="H26" s="126"/>
      <c r="I26" s="126"/>
      <c r="J26" s="286"/>
      <c r="K26" s="126"/>
      <c r="L26" s="126"/>
      <c r="M26" s="286"/>
    </row>
    <row r="27" spans="1:13" s="10" customFormat="1" ht="38.1" customHeight="1">
      <c r="A27" s="155">
        <v>14</v>
      </c>
      <c r="B27" s="156" t="str">
        <f>'Data Identitas'!B22</f>
        <v>IMAM AKBARI</v>
      </c>
      <c r="C27" s="126"/>
      <c r="D27" s="126"/>
      <c r="E27" s="126"/>
      <c r="F27" s="286"/>
      <c r="G27" s="126"/>
      <c r="H27" s="126"/>
      <c r="I27" s="126"/>
      <c r="J27" s="286"/>
      <c r="K27" s="126"/>
      <c r="L27" s="126"/>
      <c r="M27" s="286"/>
    </row>
    <row r="28" spans="1:13" s="10" customFormat="1" ht="38.1" customHeight="1">
      <c r="A28" s="155">
        <v>15</v>
      </c>
      <c r="B28" s="156" t="str">
        <f>'Data Identitas'!B23</f>
        <v>INDAH PUSPITA SARI</v>
      </c>
      <c r="C28" s="126"/>
      <c r="D28" s="126"/>
      <c r="E28" s="126"/>
      <c r="F28" s="286"/>
      <c r="G28" s="126"/>
      <c r="H28" s="126"/>
      <c r="I28" s="126"/>
      <c r="J28" s="286"/>
      <c r="K28" s="126"/>
      <c r="L28" s="126"/>
      <c r="M28" s="286"/>
    </row>
    <row r="29" spans="1:13" s="10" customFormat="1" ht="38.1" customHeight="1">
      <c r="A29" s="155">
        <v>16</v>
      </c>
      <c r="B29" s="156" t="str">
        <f>'Data Identitas'!B24</f>
        <v>JHONA TEZIARDO DAMANIK</v>
      </c>
      <c r="C29" s="126"/>
      <c r="D29" s="126"/>
      <c r="E29" s="126"/>
      <c r="F29" s="286"/>
      <c r="G29" s="126"/>
      <c r="H29" s="126"/>
      <c r="I29" s="126"/>
      <c r="J29" s="286"/>
      <c r="K29" s="126"/>
      <c r="L29" s="126"/>
      <c r="M29" s="286"/>
    </row>
    <row r="30" spans="1:13" s="10" customFormat="1" ht="38.1" customHeight="1">
      <c r="A30" s="155">
        <v>17</v>
      </c>
      <c r="B30" s="156" t="str">
        <f>'Data Identitas'!B25</f>
        <v>JIMMI ANDRIO</v>
      </c>
      <c r="C30" s="126"/>
      <c r="D30" s="126"/>
      <c r="E30" s="126"/>
      <c r="F30" s="286"/>
      <c r="G30" s="126"/>
      <c r="H30" s="126"/>
      <c r="I30" s="126"/>
      <c r="J30" s="286"/>
      <c r="K30" s="126"/>
      <c r="L30" s="126"/>
      <c r="M30" s="286"/>
    </row>
    <row r="31" spans="1:13" s="10" customFormat="1" ht="38.1" customHeight="1">
      <c r="A31" s="155">
        <v>18</v>
      </c>
      <c r="B31" s="156" t="str">
        <f>'Data Identitas'!B26</f>
        <v>JOY HOSANNA</v>
      </c>
      <c r="C31" s="126"/>
      <c r="D31" s="126"/>
      <c r="E31" s="126"/>
      <c r="F31" s="286"/>
      <c r="G31" s="126"/>
      <c r="H31" s="126"/>
      <c r="I31" s="126"/>
      <c r="J31" s="286"/>
      <c r="K31" s="126"/>
      <c r="L31" s="126"/>
      <c r="M31" s="286"/>
    </row>
    <row r="32" spans="1:13" s="10" customFormat="1" ht="38.1" customHeight="1">
      <c r="A32" s="155">
        <v>19</v>
      </c>
      <c r="B32" s="156" t="str">
        <f>'Data Identitas'!B27</f>
        <v>LIDYA SEPTIANI SIMATUPANG</v>
      </c>
      <c r="C32" s="126"/>
      <c r="D32" s="126"/>
      <c r="E32" s="126"/>
      <c r="F32" s="286"/>
      <c r="G32" s="126"/>
      <c r="H32" s="126"/>
      <c r="I32" s="126"/>
      <c r="J32" s="286"/>
      <c r="K32" s="126"/>
      <c r="L32" s="126"/>
      <c r="M32" s="286"/>
    </row>
    <row r="33" spans="1:13" s="10" customFormat="1" ht="38.1" customHeight="1">
      <c r="A33" s="155">
        <v>20</v>
      </c>
      <c r="B33" s="156" t="str">
        <f>'Data Identitas'!B28</f>
        <v>LORENZ OCTAVIA SIMAMORA</v>
      </c>
      <c r="C33" s="126"/>
      <c r="D33" s="126"/>
      <c r="E33" s="126"/>
      <c r="F33" s="286"/>
      <c r="G33" s="126"/>
      <c r="H33" s="126"/>
      <c r="I33" s="126"/>
      <c r="J33" s="286"/>
      <c r="K33" s="126"/>
      <c r="L33" s="126"/>
      <c r="M33" s="286"/>
    </row>
    <row r="34" spans="1:13" s="10" customFormat="1" ht="38.1" customHeight="1">
      <c r="A34" s="155">
        <v>21</v>
      </c>
      <c r="B34" s="156" t="str">
        <f>'Data Identitas'!B29</f>
        <v>MACHRIZA ADDARUNNAFIS PAYFI</v>
      </c>
      <c r="C34" s="126"/>
      <c r="D34" s="126"/>
      <c r="E34" s="126"/>
      <c r="F34" s="286"/>
      <c r="G34" s="126"/>
      <c r="H34" s="126"/>
      <c r="I34" s="126"/>
      <c r="J34" s="286"/>
      <c r="K34" s="126"/>
      <c r="L34" s="126"/>
      <c r="M34" s="286"/>
    </row>
    <row r="35" spans="1:13" s="10" customFormat="1" ht="38.1" customHeight="1">
      <c r="A35" s="155">
        <v>22</v>
      </c>
      <c r="B35" s="156" t="str">
        <f>'Data Identitas'!B30</f>
        <v>MAHARANI PUTRI</v>
      </c>
      <c r="C35" s="126"/>
      <c r="D35" s="126"/>
      <c r="E35" s="126"/>
      <c r="F35" s="286"/>
      <c r="G35" s="126"/>
      <c r="H35" s="126"/>
      <c r="I35" s="126"/>
      <c r="J35" s="286"/>
      <c r="K35" s="126"/>
      <c r="L35" s="126"/>
      <c r="M35" s="286"/>
    </row>
    <row r="36" spans="1:13" s="10" customFormat="1" ht="38.1" customHeight="1">
      <c r="A36" s="155">
        <v>23</v>
      </c>
      <c r="B36" s="156" t="str">
        <f>'Data Identitas'!B31</f>
        <v>MARCELLINO SIANTURI</v>
      </c>
      <c r="C36" s="126"/>
      <c r="D36" s="126"/>
      <c r="E36" s="126"/>
      <c r="F36" s="286"/>
      <c r="G36" s="126"/>
      <c r="H36" s="126"/>
      <c r="I36" s="126"/>
      <c r="J36" s="286"/>
      <c r="K36" s="126"/>
      <c r="L36" s="126"/>
      <c r="M36" s="286"/>
    </row>
    <row r="37" spans="1:13" s="10" customFormat="1" ht="38.1" customHeight="1">
      <c r="A37" s="155">
        <v>24</v>
      </c>
      <c r="B37" s="156" t="str">
        <f>'Data Identitas'!B32</f>
        <v>MUTIARA ABDILLA SIREGAR</v>
      </c>
      <c r="C37" s="126"/>
      <c r="D37" s="126"/>
      <c r="E37" s="126"/>
      <c r="F37" s="286"/>
      <c r="G37" s="126"/>
      <c r="H37" s="126"/>
      <c r="I37" s="126"/>
      <c r="J37" s="286"/>
      <c r="K37" s="126"/>
      <c r="L37" s="126"/>
      <c r="M37" s="286"/>
    </row>
    <row r="38" spans="1:13" s="10" customFormat="1" ht="38.1" customHeight="1">
      <c r="A38" s="155">
        <v>25</v>
      </c>
      <c r="B38" s="156" t="str">
        <f>'Data Identitas'!B33</f>
        <v>NIA MARSELA Br. SEMBIRING</v>
      </c>
      <c r="C38" s="126"/>
      <c r="D38" s="126"/>
      <c r="E38" s="126"/>
      <c r="F38" s="286"/>
      <c r="G38" s="126"/>
      <c r="H38" s="126"/>
      <c r="I38" s="126"/>
      <c r="J38" s="286"/>
      <c r="K38" s="126"/>
      <c r="L38" s="126"/>
      <c r="M38" s="286"/>
    </row>
    <row r="39" spans="1:13" s="10" customFormat="1" ht="38.1" customHeight="1">
      <c r="A39" s="155">
        <v>26</v>
      </c>
      <c r="B39" s="156" t="str">
        <f>'Data Identitas'!B34</f>
        <v>NOVITASARI HANDAYANI</v>
      </c>
      <c r="C39" s="126"/>
      <c r="D39" s="126"/>
      <c r="E39" s="126"/>
      <c r="F39" s="286"/>
      <c r="G39" s="126"/>
      <c r="H39" s="126"/>
      <c r="I39" s="126"/>
      <c r="J39" s="286"/>
      <c r="K39" s="126"/>
      <c r="L39" s="126"/>
      <c r="M39" s="286"/>
    </row>
    <row r="40" spans="1:13" s="10" customFormat="1" ht="38.1" customHeight="1">
      <c r="A40" s="155">
        <v>27</v>
      </c>
      <c r="B40" s="156" t="str">
        <f>'Data Identitas'!B35</f>
        <v>PIERRE SAHADUTA SIMBOLON</v>
      </c>
      <c r="C40" s="126"/>
      <c r="D40" s="126"/>
      <c r="E40" s="126"/>
      <c r="F40" s="286"/>
      <c r="G40" s="126"/>
      <c r="H40" s="126"/>
      <c r="I40" s="126"/>
      <c r="J40" s="286"/>
      <c r="K40" s="126"/>
      <c r="L40" s="126"/>
      <c r="M40" s="286"/>
    </row>
    <row r="41" spans="1:13" s="10" customFormat="1" ht="38.1" customHeight="1">
      <c r="A41" s="155">
        <v>28</v>
      </c>
      <c r="B41" s="156" t="str">
        <f>'Data Identitas'!B36</f>
        <v>RAISSA LORETTA PURBA</v>
      </c>
      <c r="C41" s="126"/>
      <c r="D41" s="126"/>
      <c r="E41" s="126"/>
      <c r="F41" s="286"/>
      <c r="G41" s="126"/>
      <c r="H41" s="126"/>
      <c r="I41" s="126"/>
      <c r="J41" s="286"/>
      <c r="K41" s="126"/>
      <c r="L41" s="126"/>
      <c r="M41" s="286"/>
    </row>
    <row r="42" spans="1:13" s="10" customFormat="1" ht="38.1" customHeight="1">
      <c r="A42" s="155">
        <v>29</v>
      </c>
      <c r="B42" s="156" t="str">
        <f>'Data Identitas'!B37</f>
        <v>RIDHO CHRISTOVER ZALUCHU</v>
      </c>
      <c r="C42" s="126"/>
      <c r="D42" s="126"/>
      <c r="E42" s="126"/>
      <c r="F42" s="286"/>
      <c r="G42" s="126"/>
      <c r="H42" s="126"/>
      <c r="I42" s="126"/>
      <c r="J42" s="286"/>
      <c r="K42" s="126"/>
      <c r="L42" s="126"/>
      <c r="M42" s="286"/>
    </row>
    <row r="43" spans="1:13" s="10" customFormat="1" ht="38.1" customHeight="1">
      <c r="A43" s="155">
        <v>30</v>
      </c>
      <c r="B43" s="156" t="str">
        <f>'Data Identitas'!B38</f>
        <v>SAMUEL ANDREY PALEN MNRG</v>
      </c>
      <c r="C43" s="126"/>
      <c r="D43" s="126"/>
      <c r="E43" s="126"/>
      <c r="F43" s="286"/>
      <c r="G43" s="126"/>
      <c r="H43" s="126"/>
      <c r="I43" s="126"/>
      <c r="J43" s="286"/>
      <c r="K43" s="126"/>
      <c r="L43" s="126"/>
      <c r="M43" s="286"/>
    </row>
    <row r="44" spans="1:13" s="10" customFormat="1" ht="38.1" customHeight="1">
      <c r="A44" s="155">
        <v>31</v>
      </c>
      <c r="B44" s="156" t="str">
        <f>'Data Identitas'!B39</f>
        <v>SHELDON JHOAN SHABON SITOMPUL</v>
      </c>
      <c r="C44" s="126"/>
      <c r="D44" s="126"/>
      <c r="E44" s="126"/>
      <c r="F44" s="286"/>
      <c r="G44" s="126"/>
      <c r="H44" s="126"/>
      <c r="I44" s="126"/>
      <c r="J44" s="286"/>
      <c r="K44" s="126"/>
      <c r="L44" s="126"/>
      <c r="M44" s="286"/>
    </row>
    <row r="45" spans="1:13" s="10" customFormat="1" ht="38.1" customHeight="1">
      <c r="A45" s="155">
        <v>32</v>
      </c>
      <c r="B45" s="156" t="str">
        <f>'Data Identitas'!B40</f>
        <v>SULTAN FARID FAUZI HASIBUAN</v>
      </c>
      <c r="C45" s="126"/>
      <c r="D45" s="126"/>
      <c r="E45" s="126"/>
      <c r="F45" s="286"/>
      <c r="G45" s="126"/>
      <c r="H45" s="126"/>
      <c r="I45" s="126"/>
      <c r="J45" s="286"/>
      <c r="K45" s="126"/>
      <c r="L45" s="126"/>
      <c r="M45" s="286"/>
    </row>
    <row r="46" spans="1:13" s="10" customFormat="1" ht="38.1" customHeight="1">
      <c r="A46" s="155">
        <v>33</v>
      </c>
      <c r="B46" s="156" t="str">
        <f>'Data Identitas'!B41</f>
        <v>SYEMA ELSA PUTRI SIRINGO2</v>
      </c>
      <c r="C46" s="126"/>
      <c r="D46" s="126"/>
      <c r="E46" s="126"/>
      <c r="F46" s="286"/>
      <c r="G46" s="126"/>
      <c r="H46" s="126"/>
      <c r="I46" s="126"/>
      <c r="J46" s="286"/>
      <c r="K46" s="126"/>
      <c r="L46" s="126"/>
      <c r="M46" s="286"/>
    </row>
    <row r="47" spans="1:13" s="10" customFormat="1" ht="38.1" customHeight="1">
      <c r="A47" s="155">
        <v>34</v>
      </c>
      <c r="B47" s="156" t="str">
        <f>'Data Identitas'!B42</f>
        <v>TERESIA OKARINA BUTAR2</v>
      </c>
      <c r="C47" s="126"/>
      <c r="D47" s="126"/>
      <c r="E47" s="126"/>
      <c r="F47" s="286"/>
      <c r="G47" s="126"/>
      <c r="H47" s="126"/>
      <c r="I47" s="126"/>
      <c r="J47" s="286"/>
      <c r="K47" s="126"/>
      <c r="L47" s="126"/>
      <c r="M47" s="286"/>
    </row>
    <row r="48" spans="1:13" s="10" customFormat="1" ht="38.1" customHeight="1">
      <c r="A48" s="155">
        <v>35</v>
      </c>
      <c r="B48" s="156" t="str">
        <f>'Data Identitas'!B43</f>
        <v>WINDY ANDRIANTI</v>
      </c>
      <c r="C48" s="126"/>
      <c r="D48" s="126"/>
      <c r="E48" s="126"/>
      <c r="F48" s="286"/>
      <c r="G48" s="126"/>
      <c r="H48" s="126"/>
      <c r="I48" s="126"/>
      <c r="J48" s="286"/>
      <c r="K48" s="126"/>
      <c r="L48" s="126"/>
      <c r="M48" s="286"/>
    </row>
    <row r="49" spans="1:13" s="10" customFormat="1" ht="38.1" customHeight="1">
      <c r="A49" s="155">
        <v>36</v>
      </c>
      <c r="B49" s="156" t="str">
        <f>'Data Identitas'!B44</f>
        <v>YOHANA MARGARETA SILALAHI</v>
      </c>
      <c r="C49" s="126"/>
      <c r="D49" s="126"/>
      <c r="E49" s="126"/>
      <c r="F49" s="286"/>
      <c r="G49" s="126"/>
      <c r="H49" s="126"/>
      <c r="I49" s="126"/>
      <c r="J49" s="286"/>
      <c r="K49" s="126"/>
      <c r="L49" s="126"/>
      <c r="M49" s="286"/>
    </row>
    <row r="50" spans="1:13" s="10" customFormat="1" ht="38.1" customHeight="1">
      <c r="A50" s="155">
        <v>37</v>
      </c>
      <c r="B50" s="156" t="str">
        <f>'Data Identitas'!B45</f>
        <v>YONATHAN ELEAZER PANJAITAN</v>
      </c>
      <c r="C50" s="126"/>
      <c r="D50" s="126"/>
      <c r="E50" s="126"/>
      <c r="F50" s="286"/>
      <c r="G50" s="126"/>
      <c r="H50" s="126"/>
      <c r="I50" s="126"/>
      <c r="J50" s="286"/>
      <c r="K50" s="126"/>
      <c r="L50" s="126"/>
      <c r="M50" s="286"/>
    </row>
    <row r="51" spans="1:13" s="10" customFormat="1" ht="38.1" customHeight="1">
      <c r="A51" s="155">
        <v>38</v>
      </c>
      <c r="B51" s="156" t="str">
        <f>'Data Identitas'!B46</f>
        <v>ZAHARA 1</v>
      </c>
      <c r="C51" s="126"/>
      <c r="D51" s="126"/>
      <c r="E51" s="126"/>
      <c r="F51" s="286"/>
      <c r="G51" s="126"/>
      <c r="H51" s="126"/>
      <c r="I51" s="126"/>
      <c r="J51" s="286"/>
      <c r="K51" s="126"/>
      <c r="L51" s="126"/>
      <c r="M51" s="286"/>
    </row>
    <row r="52" spans="1:13" s="10" customFormat="1" ht="38.1" customHeight="1">
      <c r="A52" s="155">
        <v>39</v>
      </c>
      <c r="B52" s="156" t="str">
        <f>'Data Identitas'!B47</f>
        <v>ZAHARA 2</v>
      </c>
      <c r="C52" s="126"/>
      <c r="D52" s="126"/>
      <c r="E52" s="126"/>
      <c r="F52" s="286"/>
      <c r="G52" s="126"/>
      <c r="H52" s="126"/>
      <c r="I52" s="126"/>
      <c r="J52" s="286"/>
      <c r="K52" s="126"/>
      <c r="L52" s="126"/>
      <c r="M52" s="286"/>
    </row>
    <row r="53" spans="1:13" s="10" customFormat="1" ht="38.1" customHeight="1">
      <c r="A53" s="155">
        <v>40</v>
      </c>
      <c r="B53" s="156" t="str">
        <f>'Data Identitas'!B48</f>
        <v>ZAHARA 3</v>
      </c>
      <c r="C53" s="126"/>
      <c r="D53" s="126"/>
      <c r="E53" s="126"/>
      <c r="F53" s="286"/>
      <c r="G53" s="126"/>
      <c r="H53" s="126"/>
      <c r="I53" s="126"/>
      <c r="J53" s="286"/>
      <c r="K53" s="126"/>
      <c r="L53" s="126"/>
      <c r="M53" s="286"/>
    </row>
    <row r="54" spans="1:13" s="10" customFormat="1" ht="38.1" customHeight="1">
      <c r="A54" s="155">
        <v>41</v>
      </c>
      <c r="B54" s="156" t="str">
        <f>'Data Identitas'!B49</f>
        <v>ZAHARA 4</v>
      </c>
      <c r="C54" s="126"/>
      <c r="D54" s="126"/>
      <c r="E54" s="126"/>
      <c r="F54" s="286"/>
      <c r="G54" s="126"/>
      <c r="H54" s="126"/>
      <c r="I54" s="126"/>
      <c r="J54" s="286"/>
      <c r="K54" s="126"/>
      <c r="L54" s="126"/>
      <c r="M54" s="286"/>
    </row>
    <row r="55" spans="1:13" s="10" customFormat="1" ht="38.1" customHeight="1">
      <c r="A55" s="155">
        <v>42</v>
      </c>
      <c r="B55" s="156" t="str">
        <f>'Data Identitas'!B50</f>
        <v>ZAHARA 5</v>
      </c>
      <c r="C55" s="126"/>
      <c r="D55" s="126"/>
      <c r="E55" s="126"/>
      <c r="F55" s="286"/>
      <c r="G55" s="126"/>
      <c r="H55" s="126"/>
      <c r="I55" s="126"/>
      <c r="J55" s="286"/>
      <c r="K55" s="126"/>
      <c r="L55" s="126"/>
      <c r="M55" s="286"/>
    </row>
    <row r="56" spans="1:13" s="10" customFormat="1" ht="38.1" customHeight="1">
      <c r="A56" s="155">
        <v>43</v>
      </c>
      <c r="B56" s="156" t="str">
        <f>'Data Identitas'!B51</f>
        <v>ZAHARA 6</v>
      </c>
      <c r="C56" s="126"/>
      <c r="D56" s="126"/>
      <c r="E56" s="126"/>
      <c r="F56" s="286"/>
      <c r="G56" s="126"/>
      <c r="H56" s="126"/>
      <c r="I56" s="126"/>
      <c r="J56" s="286"/>
      <c r="K56" s="126"/>
      <c r="L56" s="126"/>
      <c r="M56" s="286"/>
    </row>
    <row r="57" spans="1:13" s="10" customFormat="1" ht="38.1" customHeight="1">
      <c r="A57" s="155">
        <v>44</v>
      </c>
      <c r="B57" s="156" t="str">
        <f>'Data Identitas'!B52</f>
        <v>ZAHARA 7</v>
      </c>
      <c r="C57" s="126"/>
      <c r="D57" s="126"/>
      <c r="E57" s="126"/>
      <c r="F57" s="286"/>
      <c r="G57" s="126"/>
      <c r="H57" s="126"/>
      <c r="I57" s="126"/>
      <c r="J57" s="286"/>
      <c r="K57" s="126"/>
      <c r="L57" s="126"/>
      <c r="M57" s="286"/>
    </row>
    <row r="58" spans="1:13" s="10" customFormat="1" ht="38.1" customHeight="1">
      <c r="A58" s="155">
        <v>45</v>
      </c>
      <c r="B58" s="156" t="str">
        <f>'Data Identitas'!B53</f>
        <v>ZAHARA 8</v>
      </c>
      <c r="C58" s="126"/>
      <c r="D58" s="126"/>
      <c r="E58" s="126"/>
      <c r="F58" s="286"/>
      <c r="G58" s="126"/>
      <c r="H58" s="126"/>
      <c r="I58" s="126"/>
      <c r="J58" s="286"/>
      <c r="K58" s="126"/>
      <c r="L58" s="126"/>
      <c r="M58" s="286"/>
    </row>
    <row r="59" spans="1:13" ht="20.100000000000001" customHeight="1">
      <c r="A59" s="88"/>
      <c r="B59" s="88" t="s">
        <v>3</v>
      </c>
      <c r="C59" s="41" t="str">
        <f>IFERROR(AVERAGE(C14:C58),"")</f>
        <v/>
      </c>
      <c r="D59" s="41" t="str">
        <f>IFERROR(AVERAGE(D14:D58),"")</f>
        <v/>
      </c>
      <c r="E59" s="41"/>
      <c r="F59" s="41"/>
      <c r="G59" s="41" t="str">
        <f>IFERROR(AVERAGE(G14:G58),"")</f>
        <v/>
      </c>
      <c r="H59" s="41" t="str">
        <f>IFERROR(AVERAGE(H14:H58),"")</f>
        <v/>
      </c>
      <c r="I59" s="41"/>
      <c r="J59" s="41"/>
      <c r="K59" s="41" t="str">
        <f>IFERROR(AVERAGE(K14:K58),"")</f>
        <v/>
      </c>
      <c r="L59" s="41"/>
      <c r="M59" s="41"/>
    </row>
    <row r="60" spans="1:13">
      <c r="A60" s="86"/>
    </row>
    <row r="61" spans="1:13" hidden="1">
      <c r="A61" s="86"/>
    </row>
  </sheetData>
  <sheetProtection password="CCD0" sheet="1" objects="1" scenarios="1"/>
  <customSheetViews>
    <customSheetView guid="{3AAD01A2-9FF9-4DC3-96F0-2732E879BCFC}" showGridLines="0" showRowCol="0" hiddenRows="1" hiddenColumns="1">
      <selection activeCell="M20" sqref="M20"/>
      <pageMargins left="0.7" right="0.7" top="0.75" bottom="0.75" header="0.3" footer="0.3"/>
    </customSheetView>
  </customSheetViews>
  <mergeCells count="13">
    <mergeCell ref="C9:E9"/>
    <mergeCell ref="K9:L9"/>
    <mergeCell ref="K10:L10"/>
    <mergeCell ref="A12:A13"/>
    <mergeCell ref="B12:B13"/>
    <mergeCell ref="C12:F12"/>
    <mergeCell ref="G12:J12"/>
    <mergeCell ref="K12:M12"/>
    <mergeCell ref="C8:E8"/>
    <mergeCell ref="C1:M1"/>
    <mergeCell ref="C2:M2"/>
    <mergeCell ref="C3:M3"/>
    <mergeCell ref="C4:M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N61"/>
  <sheetViews>
    <sheetView showGridLines="0" workbookViewId="0">
      <selection activeCell="A11" sqref="A11"/>
    </sheetView>
  </sheetViews>
  <sheetFormatPr defaultColWidth="0" defaultRowHeight="15" zeroHeight="1"/>
  <cols>
    <col min="1" max="1" width="4.5703125" style="89" bestFit="1" customWidth="1"/>
    <col min="2" max="2" width="28.5703125" style="89" customWidth="1"/>
    <col min="3" max="4" width="5.7109375" style="89" customWidth="1"/>
    <col min="5" max="5" width="5.28515625" style="89" customWidth="1"/>
    <col min="6" max="6" width="44.5703125" style="89" customWidth="1"/>
    <col min="7" max="8" width="5.7109375" style="89" customWidth="1"/>
    <col min="9" max="9" width="5.28515625" style="89" customWidth="1"/>
    <col min="10" max="10" width="44.5703125" style="89" customWidth="1"/>
    <col min="11" max="12" width="5.7109375" style="89" customWidth="1"/>
    <col min="13" max="13" width="44.5703125" style="89" customWidth="1"/>
    <col min="14" max="14" width="9.140625" style="86" customWidth="1"/>
    <col min="15" max="16384" width="9.140625" style="86" hidden="1"/>
  </cols>
  <sheetData>
    <row r="1" spans="1:13">
      <c r="C1" s="349" t="str">
        <f>UPPER("PEMERINTAH  "&amp;'Data Raport'!C4:F4)</f>
        <v>PEMERINTAH  KOTA MEDAN</v>
      </c>
      <c r="D1" s="350"/>
      <c r="E1" s="350"/>
      <c r="F1" s="350"/>
      <c r="G1" s="350"/>
      <c r="H1" s="350"/>
      <c r="I1" s="350"/>
      <c r="J1" s="350"/>
      <c r="K1" s="350"/>
      <c r="L1" s="350"/>
      <c r="M1" s="351"/>
    </row>
    <row r="2" spans="1:13" ht="15" customHeight="1">
      <c r="C2" s="352" t="str">
        <f>UPPER('Data Raport'!C3:F3)</f>
        <v>DINAS PENDIDIKAN KOTA MEDAN</v>
      </c>
      <c r="D2" s="353"/>
      <c r="E2" s="353"/>
      <c r="F2" s="353"/>
      <c r="G2" s="353"/>
      <c r="H2" s="353"/>
      <c r="I2" s="353"/>
      <c r="J2" s="353"/>
      <c r="K2" s="353"/>
      <c r="L2" s="353"/>
      <c r="M2" s="354"/>
    </row>
    <row r="3" spans="1:13" ht="24.95" customHeight="1">
      <c r="C3" s="355" t="str">
        <f>UPPER('Data Raport'!C5:F5)</f>
        <v>SMP NEGERI 1 TEBING TINGGI</v>
      </c>
      <c r="D3" s="356"/>
      <c r="E3" s="356"/>
      <c r="F3" s="356"/>
      <c r="G3" s="356"/>
      <c r="H3" s="356"/>
      <c r="I3" s="356"/>
      <c r="J3" s="356"/>
      <c r="K3" s="356"/>
      <c r="L3" s="356"/>
      <c r="M3" s="357"/>
    </row>
    <row r="4" spans="1:13" ht="15" customHeight="1">
      <c r="C4" s="358" t="s">
        <v>0</v>
      </c>
      <c r="D4" s="359"/>
      <c r="E4" s="359"/>
      <c r="F4" s="359"/>
      <c r="G4" s="359"/>
      <c r="H4" s="359"/>
      <c r="I4" s="359"/>
      <c r="J4" s="359"/>
      <c r="K4" s="359"/>
      <c r="L4" s="359"/>
      <c r="M4" s="360"/>
    </row>
    <row r="5" spans="1:13" ht="15" customHeight="1">
      <c r="C5" s="361"/>
      <c r="D5" s="362"/>
      <c r="E5" s="362"/>
      <c r="F5" s="362"/>
      <c r="G5" s="362"/>
      <c r="H5" s="362"/>
      <c r="I5" s="362"/>
      <c r="J5" s="362"/>
      <c r="K5" s="362"/>
      <c r="L5" s="362"/>
      <c r="M5" s="363"/>
    </row>
    <row r="6" spans="1:13" ht="15" customHeight="1">
      <c r="C6" s="364"/>
      <c r="D6" s="365"/>
      <c r="E6" s="365"/>
      <c r="F6" s="365"/>
      <c r="G6" s="365"/>
      <c r="H6" s="365"/>
      <c r="I6" s="365"/>
      <c r="J6" s="365"/>
      <c r="K6" s="365"/>
      <c r="L6" s="365"/>
      <c r="M6" s="366"/>
    </row>
    <row r="7" spans="1:13" ht="15" customHeight="1">
      <c r="G7" s="1"/>
      <c r="H7" s="1"/>
      <c r="I7" s="1"/>
      <c r="J7" s="1"/>
      <c r="K7" s="1"/>
      <c r="L7" s="1"/>
      <c r="M7" s="1"/>
    </row>
    <row r="8" spans="1:13">
      <c r="B8" s="5" t="s">
        <v>7</v>
      </c>
      <c r="C8" s="15" t="s">
        <v>32</v>
      </c>
      <c r="D8" s="15"/>
      <c r="E8" s="15"/>
      <c r="F8" s="85"/>
      <c r="I8" s="8" t="s">
        <v>10</v>
      </c>
      <c r="J8" s="122" t="str">
        <f>Home!D18</f>
        <v>Genap</v>
      </c>
      <c r="K8" s="8"/>
      <c r="L8" s="14"/>
      <c r="M8" s="14"/>
    </row>
    <row r="9" spans="1:13">
      <c r="B9" s="5" t="s">
        <v>8</v>
      </c>
      <c r="C9" s="367" t="str">
        <f>Home!D16</f>
        <v>7 - 1</v>
      </c>
      <c r="D9" s="367"/>
      <c r="E9" s="367"/>
      <c r="F9" s="85"/>
      <c r="I9" s="9" t="s">
        <v>9</v>
      </c>
      <c r="J9" s="84" t="str">
        <f>Home!D20</f>
        <v>2014/2015</v>
      </c>
      <c r="K9" s="368"/>
      <c r="L9" s="368"/>
      <c r="M9" s="14"/>
    </row>
    <row r="10" spans="1:13">
      <c r="B10" s="5"/>
      <c r="C10" s="85"/>
      <c r="D10" s="85"/>
      <c r="E10" s="85"/>
      <c r="F10" s="85"/>
      <c r="G10" s="7"/>
      <c r="H10" s="7"/>
      <c r="I10" s="7"/>
      <c r="J10" s="7"/>
      <c r="K10" s="369"/>
      <c r="L10" s="369"/>
      <c r="M10" s="14"/>
    </row>
    <row r="11" spans="1:13">
      <c r="C11" s="87"/>
      <c r="D11" s="87"/>
      <c r="E11" s="87"/>
      <c r="F11" s="87"/>
    </row>
    <row r="12" spans="1:13" s="2" customFormat="1">
      <c r="A12" s="370" t="s">
        <v>1</v>
      </c>
      <c r="B12" s="370" t="s">
        <v>2</v>
      </c>
      <c r="C12" s="371" t="s">
        <v>4</v>
      </c>
      <c r="D12" s="372"/>
      <c r="E12" s="372"/>
      <c r="F12" s="373"/>
      <c r="G12" s="374" t="s">
        <v>5</v>
      </c>
      <c r="H12" s="375"/>
      <c r="I12" s="375"/>
      <c r="J12" s="376"/>
      <c r="K12" s="377" t="s">
        <v>13</v>
      </c>
      <c r="L12" s="377"/>
      <c r="M12" s="377"/>
    </row>
    <row r="13" spans="1:13">
      <c r="A13" s="370"/>
      <c r="B13" s="370"/>
      <c r="C13" s="17" t="s">
        <v>14</v>
      </c>
      <c r="D13" s="17" t="s">
        <v>15</v>
      </c>
      <c r="E13" s="18" t="s">
        <v>16</v>
      </c>
      <c r="F13" s="18" t="s">
        <v>17</v>
      </c>
      <c r="G13" s="19" t="s">
        <v>14</v>
      </c>
      <c r="H13" s="19" t="s">
        <v>15</v>
      </c>
      <c r="I13" s="20" t="s">
        <v>16</v>
      </c>
      <c r="J13" s="20" t="s">
        <v>17</v>
      </c>
      <c r="K13" s="21" t="s">
        <v>18</v>
      </c>
      <c r="L13" s="21" t="s">
        <v>16</v>
      </c>
      <c r="M13" s="21" t="s">
        <v>17</v>
      </c>
    </row>
    <row r="14" spans="1:13" s="10" customFormat="1" ht="38.1" customHeight="1">
      <c r="A14" s="155">
        <v>1</v>
      </c>
      <c r="B14" s="156" t="str">
        <f>'Data Identitas'!B9</f>
        <v>ADHE JUNAEDY</v>
      </c>
      <c r="C14" s="126"/>
      <c r="D14" s="126"/>
      <c r="E14" s="126"/>
      <c r="F14" s="286"/>
      <c r="G14" s="126"/>
      <c r="H14" s="126"/>
      <c r="I14" s="126"/>
      <c r="J14" s="286"/>
      <c r="K14" s="126"/>
      <c r="L14" s="126"/>
      <c r="M14" s="286"/>
    </row>
    <row r="15" spans="1:13" s="10" customFormat="1" ht="38.1" customHeight="1">
      <c r="A15" s="155">
        <v>2</v>
      </c>
      <c r="B15" s="156" t="str">
        <f>'Data Identitas'!B10</f>
        <v>ANDRE WINDO SINAGA</v>
      </c>
      <c r="C15" s="126"/>
      <c r="D15" s="126"/>
      <c r="E15" s="126"/>
      <c r="F15" s="286"/>
      <c r="G15" s="126"/>
      <c r="H15" s="126"/>
      <c r="I15" s="126"/>
      <c r="J15" s="286"/>
      <c r="K15" s="126"/>
      <c r="L15" s="126"/>
      <c r="M15" s="286"/>
    </row>
    <row r="16" spans="1:13" s="10" customFormat="1" ht="38.1" customHeight="1">
      <c r="A16" s="155">
        <v>3</v>
      </c>
      <c r="B16" s="156" t="str">
        <f>'Data Identitas'!B11</f>
        <v>ANDRIAN DWI PUTRA</v>
      </c>
      <c r="C16" s="126"/>
      <c r="D16" s="126"/>
      <c r="E16" s="126"/>
      <c r="F16" s="286"/>
      <c r="G16" s="126"/>
      <c r="H16" s="126"/>
      <c r="I16" s="126"/>
      <c r="J16" s="286"/>
      <c r="K16" s="126"/>
      <c r="L16" s="126"/>
      <c r="M16" s="286"/>
    </row>
    <row r="17" spans="1:13" s="10" customFormat="1" ht="38.1" customHeight="1">
      <c r="A17" s="155">
        <v>4</v>
      </c>
      <c r="B17" s="156" t="str">
        <f>'Data Identitas'!B12</f>
        <v>BAGAS RESTU ANDINA</v>
      </c>
      <c r="C17" s="126"/>
      <c r="D17" s="126"/>
      <c r="E17" s="126"/>
      <c r="F17" s="286"/>
      <c r="G17" s="126"/>
      <c r="H17" s="126"/>
      <c r="I17" s="126"/>
      <c r="J17" s="286"/>
      <c r="K17" s="126"/>
      <c r="L17" s="126"/>
      <c r="M17" s="286"/>
    </row>
    <row r="18" spans="1:13" s="10" customFormat="1" ht="38.1" customHeight="1">
      <c r="A18" s="155">
        <v>5</v>
      </c>
      <c r="B18" s="156" t="str">
        <f>'Data Identitas'!B13</f>
        <v>BAMBANG EDI NURCHOLIC</v>
      </c>
      <c r="C18" s="126"/>
      <c r="D18" s="126"/>
      <c r="E18" s="126"/>
      <c r="F18" s="286"/>
      <c r="G18" s="126"/>
      <c r="H18" s="126"/>
      <c r="I18" s="126"/>
      <c r="J18" s="286"/>
      <c r="K18" s="126"/>
      <c r="L18" s="126"/>
      <c r="M18" s="286"/>
    </row>
    <row r="19" spans="1:13" s="10" customFormat="1" ht="38.1" customHeight="1">
      <c r="A19" s="155">
        <v>6</v>
      </c>
      <c r="B19" s="156" t="str">
        <f>'Data Identitas'!B14</f>
        <v>CHEIRANNY SINAGA</v>
      </c>
      <c r="C19" s="126"/>
      <c r="D19" s="126"/>
      <c r="E19" s="126"/>
      <c r="F19" s="286"/>
      <c r="G19" s="126"/>
      <c r="H19" s="126"/>
      <c r="I19" s="126"/>
      <c r="J19" s="286"/>
      <c r="K19" s="126"/>
      <c r="L19" s="126"/>
      <c r="M19" s="286"/>
    </row>
    <row r="20" spans="1:13" s="10" customFormat="1" ht="38.1" customHeight="1">
      <c r="A20" s="155">
        <v>7</v>
      </c>
      <c r="B20" s="156" t="str">
        <f>'Data Identitas'!B15</f>
        <v>CIKA VIRANTY</v>
      </c>
      <c r="C20" s="126"/>
      <c r="D20" s="126"/>
      <c r="E20" s="126"/>
      <c r="F20" s="286"/>
      <c r="G20" s="126"/>
      <c r="H20" s="126"/>
      <c r="I20" s="126"/>
      <c r="J20" s="286"/>
      <c r="K20" s="126"/>
      <c r="L20" s="126"/>
      <c r="M20" s="286"/>
    </row>
    <row r="21" spans="1:13" s="10" customFormat="1" ht="38.1" customHeight="1">
      <c r="A21" s="155">
        <v>8</v>
      </c>
      <c r="B21" s="156" t="str">
        <f>'Data Identitas'!B16</f>
        <v>DITAMI ASWANDA SARAGIH</v>
      </c>
      <c r="C21" s="126"/>
      <c r="D21" s="126"/>
      <c r="E21" s="126"/>
      <c r="F21" s="286"/>
      <c r="G21" s="126"/>
      <c r="H21" s="126"/>
      <c r="I21" s="126"/>
      <c r="J21" s="286"/>
      <c r="K21" s="126"/>
      <c r="L21" s="126"/>
      <c r="M21" s="286"/>
    </row>
    <row r="22" spans="1:13" s="10" customFormat="1" ht="38.1" customHeight="1">
      <c r="A22" s="155">
        <v>9</v>
      </c>
      <c r="B22" s="156" t="str">
        <f>'Data Identitas'!B17</f>
        <v>DZIHAN CHAIRANI</v>
      </c>
      <c r="C22" s="126"/>
      <c r="D22" s="126"/>
      <c r="E22" s="126"/>
      <c r="F22" s="286"/>
      <c r="G22" s="126"/>
      <c r="H22" s="126"/>
      <c r="I22" s="126"/>
      <c r="J22" s="286"/>
      <c r="K22" s="126"/>
      <c r="L22" s="126"/>
      <c r="M22" s="286"/>
    </row>
    <row r="23" spans="1:13" s="10" customFormat="1" ht="38.1" customHeight="1">
      <c r="A23" s="155">
        <v>10</v>
      </c>
      <c r="B23" s="156" t="str">
        <f>'Data Identitas'!B18</f>
        <v>ERVINA GAMARIA HUTAGALUNG</v>
      </c>
      <c r="C23" s="126"/>
      <c r="D23" s="126"/>
      <c r="E23" s="126"/>
      <c r="F23" s="286"/>
      <c r="G23" s="126"/>
      <c r="H23" s="126"/>
      <c r="I23" s="126"/>
      <c r="J23" s="286"/>
      <c r="K23" s="126"/>
      <c r="L23" s="126"/>
      <c r="M23" s="286"/>
    </row>
    <row r="24" spans="1:13" s="10" customFormat="1" ht="38.1" customHeight="1">
      <c r="A24" s="155">
        <v>11</v>
      </c>
      <c r="B24" s="156" t="str">
        <f>'Data Identitas'!B19</f>
        <v>EURICA IMANNUELA ELFRI Br. P</v>
      </c>
      <c r="C24" s="126"/>
      <c r="D24" s="126"/>
      <c r="E24" s="126"/>
      <c r="F24" s="286"/>
      <c r="G24" s="126"/>
      <c r="H24" s="126"/>
      <c r="I24" s="126"/>
      <c r="J24" s="286"/>
      <c r="K24" s="126"/>
      <c r="L24" s="126"/>
      <c r="M24" s="286"/>
    </row>
    <row r="25" spans="1:13" s="10" customFormat="1" ht="38.1" customHeight="1">
      <c r="A25" s="155">
        <v>12</v>
      </c>
      <c r="B25" s="156" t="str">
        <f>'Data Identitas'!B20</f>
        <v>FRIZHA ANANTA</v>
      </c>
      <c r="C25" s="126"/>
      <c r="D25" s="126"/>
      <c r="E25" s="126"/>
      <c r="F25" s="286"/>
      <c r="G25" s="126"/>
      <c r="H25" s="126"/>
      <c r="I25" s="126"/>
      <c r="J25" s="286"/>
      <c r="K25" s="126"/>
      <c r="L25" s="126"/>
      <c r="M25" s="286"/>
    </row>
    <row r="26" spans="1:13" s="10" customFormat="1" ht="38.1" customHeight="1">
      <c r="A26" s="155">
        <v>13</v>
      </c>
      <c r="B26" s="156" t="str">
        <f>'Data Identitas'!B21</f>
        <v>HOTMAN MANULLANG</v>
      </c>
      <c r="C26" s="126"/>
      <c r="D26" s="126"/>
      <c r="E26" s="126"/>
      <c r="F26" s="286"/>
      <c r="G26" s="126"/>
      <c r="H26" s="126"/>
      <c r="I26" s="126"/>
      <c r="J26" s="286"/>
      <c r="K26" s="126"/>
      <c r="L26" s="126"/>
      <c r="M26" s="286"/>
    </row>
    <row r="27" spans="1:13" s="10" customFormat="1" ht="38.1" customHeight="1">
      <c r="A27" s="155">
        <v>14</v>
      </c>
      <c r="B27" s="156" t="str">
        <f>'Data Identitas'!B22</f>
        <v>IMAM AKBARI</v>
      </c>
      <c r="C27" s="126"/>
      <c r="D27" s="126"/>
      <c r="E27" s="126"/>
      <c r="F27" s="286"/>
      <c r="G27" s="126"/>
      <c r="H27" s="126"/>
      <c r="I27" s="126"/>
      <c r="J27" s="286"/>
      <c r="K27" s="126"/>
      <c r="L27" s="126"/>
      <c r="M27" s="286"/>
    </row>
    <row r="28" spans="1:13" s="10" customFormat="1" ht="38.1" customHeight="1">
      <c r="A28" s="155">
        <v>15</v>
      </c>
      <c r="B28" s="156" t="str">
        <f>'Data Identitas'!B23</f>
        <v>INDAH PUSPITA SARI</v>
      </c>
      <c r="C28" s="126"/>
      <c r="D28" s="126"/>
      <c r="E28" s="126"/>
      <c r="F28" s="286"/>
      <c r="G28" s="126"/>
      <c r="H28" s="126"/>
      <c r="I28" s="126"/>
      <c r="J28" s="286"/>
      <c r="K28" s="126"/>
      <c r="L28" s="126"/>
      <c r="M28" s="286"/>
    </row>
    <row r="29" spans="1:13" s="10" customFormat="1" ht="38.1" customHeight="1">
      <c r="A29" s="155">
        <v>16</v>
      </c>
      <c r="B29" s="156" t="str">
        <f>'Data Identitas'!B24</f>
        <v>JHONA TEZIARDO DAMANIK</v>
      </c>
      <c r="C29" s="126"/>
      <c r="D29" s="126"/>
      <c r="E29" s="126"/>
      <c r="F29" s="286"/>
      <c r="G29" s="126"/>
      <c r="H29" s="126"/>
      <c r="I29" s="126"/>
      <c r="J29" s="286"/>
      <c r="K29" s="126"/>
      <c r="L29" s="126"/>
      <c r="M29" s="286"/>
    </row>
    <row r="30" spans="1:13" s="10" customFormat="1" ht="38.1" customHeight="1">
      <c r="A30" s="155">
        <v>17</v>
      </c>
      <c r="B30" s="156" t="str">
        <f>'Data Identitas'!B25</f>
        <v>JIMMI ANDRIO</v>
      </c>
      <c r="C30" s="126"/>
      <c r="D30" s="126"/>
      <c r="E30" s="126"/>
      <c r="F30" s="286"/>
      <c r="G30" s="126"/>
      <c r="H30" s="126"/>
      <c r="I30" s="126"/>
      <c r="J30" s="286"/>
      <c r="K30" s="126"/>
      <c r="L30" s="126"/>
      <c r="M30" s="286"/>
    </row>
    <row r="31" spans="1:13" s="10" customFormat="1" ht="38.1" customHeight="1">
      <c r="A31" s="155">
        <v>18</v>
      </c>
      <c r="B31" s="156" t="str">
        <f>'Data Identitas'!B26</f>
        <v>JOY HOSANNA</v>
      </c>
      <c r="C31" s="126"/>
      <c r="D31" s="126"/>
      <c r="E31" s="126"/>
      <c r="F31" s="286"/>
      <c r="G31" s="126"/>
      <c r="H31" s="126"/>
      <c r="I31" s="126"/>
      <c r="J31" s="286"/>
      <c r="K31" s="126"/>
      <c r="L31" s="126"/>
      <c r="M31" s="286"/>
    </row>
    <row r="32" spans="1:13" s="10" customFormat="1" ht="38.1" customHeight="1">
      <c r="A32" s="155">
        <v>19</v>
      </c>
      <c r="B32" s="156" t="str">
        <f>'Data Identitas'!B27</f>
        <v>LIDYA SEPTIANI SIMATUPANG</v>
      </c>
      <c r="C32" s="126"/>
      <c r="D32" s="126"/>
      <c r="E32" s="126"/>
      <c r="F32" s="286"/>
      <c r="G32" s="126"/>
      <c r="H32" s="126"/>
      <c r="I32" s="126"/>
      <c r="J32" s="286"/>
      <c r="K32" s="126"/>
      <c r="L32" s="126"/>
      <c r="M32" s="286"/>
    </row>
    <row r="33" spans="1:13" s="10" customFormat="1" ht="38.1" customHeight="1">
      <c r="A33" s="155">
        <v>20</v>
      </c>
      <c r="B33" s="156" t="str">
        <f>'Data Identitas'!B28</f>
        <v>LORENZ OCTAVIA SIMAMORA</v>
      </c>
      <c r="C33" s="126"/>
      <c r="D33" s="126"/>
      <c r="E33" s="126"/>
      <c r="F33" s="286"/>
      <c r="G33" s="126"/>
      <c r="H33" s="126"/>
      <c r="I33" s="126"/>
      <c r="J33" s="286"/>
      <c r="K33" s="126"/>
      <c r="L33" s="126"/>
      <c r="M33" s="286"/>
    </row>
    <row r="34" spans="1:13" s="10" customFormat="1" ht="38.1" customHeight="1">
      <c r="A34" s="155">
        <v>21</v>
      </c>
      <c r="B34" s="156" t="str">
        <f>'Data Identitas'!B29</f>
        <v>MACHRIZA ADDARUNNAFIS PAYFI</v>
      </c>
      <c r="C34" s="126"/>
      <c r="D34" s="126"/>
      <c r="E34" s="126"/>
      <c r="F34" s="286"/>
      <c r="G34" s="126"/>
      <c r="H34" s="126"/>
      <c r="I34" s="126"/>
      <c r="J34" s="286"/>
      <c r="K34" s="126"/>
      <c r="L34" s="126"/>
      <c r="M34" s="286"/>
    </row>
    <row r="35" spans="1:13" s="10" customFormat="1" ht="38.1" customHeight="1">
      <c r="A35" s="155">
        <v>22</v>
      </c>
      <c r="B35" s="156" t="str">
        <f>'Data Identitas'!B30</f>
        <v>MAHARANI PUTRI</v>
      </c>
      <c r="C35" s="126"/>
      <c r="D35" s="126"/>
      <c r="E35" s="126"/>
      <c r="F35" s="286"/>
      <c r="G35" s="126"/>
      <c r="H35" s="126"/>
      <c r="I35" s="126"/>
      <c r="J35" s="286"/>
      <c r="K35" s="126"/>
      <c r="L35" s="126"/>
      <c r="M35" s="286"/>
    </row>
    <row r="36" spans="1:13" s="10" customFormat="1" ht="38.1" customHeight="1">
      <c r="A36" s="155">
        <v>23</v>
      </c>
      <c r="B36" s="156" t="str">
        <f>'Data Identitas'!B31</f>
        <v>MARCELLINO SIANTURI</v>
      </c>
      <c r="C36" s="126"/>
      <c r="D36" s="126"/>
      <c r="E36" s="126"/>
      <c r="F36" s="286"/>
      <c r="G36" s="126"/>
      <c r="H36" s="126"/>
      <c r="I36" s="126"/>
      <c r="J36" s="286"/>
      <c r="K36" s="126"/>
      <c r="L36" s="126"/>
      <c r="M36" s="286"/>
    </row>
    <row r="37" spans="1:13" s="10" customFormat="1" ht="38.1" customHeight="1">
      <c r="A37" s="155">
        <v>24</v>
      </c>
      <c r="B37" s="156" t="str">
        <f>'Data Identitas'!B32</f>
        <v>MUTIARA ABDILLA SIREGAR</v>
      </c>
      <c r="C37" s="126"/>
      <c r="D37" s="126"/>
      <c r="E37" s="126"/>
      <c r="F37" s="286"/>
      <c r="G37" s="126"/>
      <c r="H37" s="126"/>
      <c r="I37" s="126"/>
      <c r="J37" s="286"/>
      <c r="K37" s="126"/>
      <c r="L37" s="126"/>
      <c r="M37" s="286"/>
    </row>
    <row r="38" spans="1:13" s="10" customFormat="1" ht="38.1" customHeight="1">
      <c r="A38" s="155">
        <v>25</v>
      </c>
      <c r="B38" s="156" t="str">
        <f>'Data Identitas'!B33</f>
        <v>NIA MARSELA Br. SEMBIRING</v>
      </c>
      <c r="C38" s="126"/>
      <c r="D38" s="126"/>
      <c r="E38" s="126"/>
      <c r="F38" s="286"/>
      <c r="G38" s="126"/>
      <c r="H38" s="126"/>
      <c r="I38" s="126"/>
      <c r="J38" s="286"/>
      <c r="K38" s="126"/>
      <c r="L38" s="126"/>
      <c r="M38" s="286"/>
    </row>
    <row r="39" spans="1:13" s="10" customFormat="1" ht="38.1" customHeight="1">
      <c r="A39" s="155">
        <v>26</v>
      </c>
      <c r="B39" s="156" t="str">
        <f>'Data Identitas'!B34</f>
        <v>NOVITASARI HANDAYANI</v>
      </c>
      <c r="C39" s="126"/>
      <c r="D39" s="126"/>
      <c r="E39" s="126"/>
      <c r="F39" s="286"/>
      <c r="G39" s="126"/>
      <c r="H39" s="126"/>
      <c r="I39" s="126"/>
      <c r="J39" s="286"/>
      <c r="K39" s="126"/>
      <c r="L39" s="126"/>
      <c r="M39" s="286"/>
    </row>
    <row r="40" spans="1:13" s="10" customFormat="1" ht="38.1" customHeight="1">
      <c r="A40" s="155">
        <v>27</v>
      </c>
      <c r="B40" s="156" t="str">
        <f>'Data Identitas'!B35</f>
        <v>PIERRE SAHADUTA SIMBOLON</v>
      </c>
      <c r="C40" s="126"/>
      <c r="D40" s="126"/>
      <c r="E40" s="126"/>
      <c r="F40" s="286"/>
      <c r="G40" s="126"/>
      <c r="H40" s="126"/>
      <c r="I40" s="126"/>
      <c r="J40" s="286"/>
      <c r="K40" s="126"/>
      <c r="L40" s="126"/>
      <c r="M40" s="286"/>
    </row>
    <row r="41" spans="1:13" s="10" customFormat="1" ht="38.1" customHeight="1">
      <c r="A41" s="155">
        <v>28</v>
      </c>
      <c r="B41" s="156" t="str">
        <f>'Data Identitas'!B36</f>
        <v>RAISSA LORETTA PURBA</v>
      </c>
      <c r="C41" s="126"/>
      <c r="D41" s="126"/>
      <c r="E41" s="126"/>
      <c r="F41" s="286"/>
      <c r="G41" s="126"/>
      <c r="H41" s="126"/>
      <c r="I41" s="126"/>
      <c r="J41" s="286"/>
      <c r="K41" s="126"/>
      <c r="L41" s="126"/>
      <c r="M41" s="286"/>
    </row>
    <row r="42" spans="1:13" s="10" customFormat="1" ht="38.1" customHeight="1">
      <c r="A42" s="155">
        <v>29</v>
      </c>
      <c r="B42" s="156" t="str">
        <f>'Data Identitas'!B37</f>
        <v>RIDHO CHRISTOVER ZALUCHU</v>
      </c>
      <c r="C42" s="126"/>
      <c r="D42" s="126"/>
      <c r="E42" s="126"/>
      <c r="F42" s="286"/>
      <c r="G42" s="126"/>
      <c r="H42" s="126"/>
      <c r="I42" s="126"/>
      <c r="J42" s="286"/>
      <c r="K42" s="126"/>
      <c r="L42" s="126"/>
      <c r="M42" s="286"/>
    </row>
    <row r="43" spans="1:13" s="10" customFormat="1" ht="38.1" customHeight="1">
      <c r="A43" s="155">
        <v>30</v>
      </c>
      <c r="B43" s="156" t="str">
        <f>'Data Identitas'!B38</f>
        <v>SAMUEL ANDREY PALEN MNRG</v>
      </c>
      <c r="C43" s="126"/>
      <c r="D43" s="126"/>
      <c r="E43" s="126"/>
      <c r="F43" s="286"/>
      <c r="G43" s="126"/>
      <c r="H43" s="126"/>
      <c r="I43" s="126"/>
      <c r="J43" s="286"/>
      <c r="K43" s="126"/>
      <c r="L43" s="126"/>
      <c r="M43" s="286"/>
    </row>
    <row r="44" spans="1:13" s="10" customFormat="1" ht="38.1" customHeight="1">
      <c r="A44" s="155">
        <v>31</v>
      </c>
      <c r="B44" s="156" t="str">
        <f>'Data Identitas'!B39</f>
        <v>SHELDON JHOAN SHABON SITOMPUL</v>
      </c>
      <c r="C44" s="126"/>
      <c r="D44" s="126"/>
      <c r="E44" s="126"/>
      <c r="F44" s="286"/>
      <c r="G44" s="126"/>
      <c r="H44" s="126"/>
      <c r="I44" s="126"/>
      <c r="J44" s="286"/>
      <c r="K44" s="126"/>
      <c r="L44" s="126"/>
      <c r="M44" s="286"/>
    </row>
    <row r="45" spans="1:13" s="10" customFormat="1" ht="38.1" customHeight="1">
      <c r="A45" s="155">
        <v>32</v>
      </c>
      <c r="B45" s="156" t="str">
        <f>'Data Identitas'!B40</f>
        <v>SULTAN FARID FAUZI HASIBUAN</v>
      </c>
      <c r="C45" s="126"/>
      <c r="D45" s="126"/>
      <c r="E45" s="126"/>
      <c r="F45" s="286"/>
      <c r="G45" s="126"/>
      <c r="H45" s="126"/>
      <c r="I45" s="126"/>
      <c r="J45" s="286"/>
      <c r="K45" s="126"/>
      <c r="L45" s="126"/>
      <c r="M45" s="286"/>
    </row>
    <row r="46" spans="1:13" s="10" customFormat="1" ht="38.1" customHeight="1">
      <c r="A46" s="155">
        <v>33</v>
      </c>
      <c r="B46" s="156" t="str">
        <f>'Data Identitas'!B41</f>
        <v>SYEMA ELSA PUTRI SIRINGO2</v>
      </c>
      <c r="C46" s="126"/>
      <c r="D46" s="126"/>
      <c r="E46" s="126"/>
      <c r="F46" s="286"/>
      <c r="G46" s="126"/>
      <c r="H46" s="126"/>
      <c r="I46" s="126"/>
      <c r="J46" s="286"/>
      <c r="K46" s="126"/>
      <c r="L46" s="126"/>
      <c r="M46" s="286"/>
    </row>
    <row r="47" spans="1:13" s="10" customFormat="1" ht="38.1" customHeight="1">
      <c r="A47" s="155">
        <v>34</v>
      </c>
      <c r="B47" s="156" t="str">
        <f>'Data Identitas'!B42</f>
        <v>TERESIA OKARINA BUTAR2</v>
      </c>
      <c r="C47" s="126"/>
      <c r="D47" s="126"/>
      <c r="E47" s="126"/>
      <c r="F47" s="286"/>
      <c r="G47" s="126"/>
      <c r="H47" s="126"/>
      <c r="I47" s="126"/>
      <c r="J47" s="286"/>
      <c r="K47" s="126"/>
      <c r="L47" s="126"/>
      <c r="M47" s="286"/>
    </row>
    <row r="48" spans="1:13" s="10" customFormat="1" ht="38.1" customHeight="1">
      <c r="A48" s="155">
        <v>35</v>
      </c>
      <c r="B48" s="156" t="str">
        <f>'Data Identitas'!B43</f>
        <v>WINDY ANDRIANTI</v>
      </c>
      <c r="C48" s="126"/>
      <c r="D48" s="126"/>
      <c r="E48" s="126"/>
      <c r="F48" s="286"/>
      <c r="G48" s="126"/>
      <c r="H48" s="126"/>
      <c r="I48" s="126"/>
      <c r="J48" s="286"/>
      <c r="K48" s="126"/>
      <c r="L48" s="126"/>
      <c r="M48" s="286"/>
    </row>
    <row r="49" spans="1:13" s="10" customFormat="1" ht="38.1" customHeight="1">
      <c r="A49" s="155">
        <v>36</v>
      </c>
      <c r="B49" s="156" t="str">
        <f>'Data Identitas'!B44</f>
        <v>YOHANA MARGARETA SILALAHI</v>
      </c>
      <c r="C49" s="126"/>
      <c r="D49" s="126"/>
      <c r="E49" s="126"/>
      <c r="F49" s="286"/>
      <c r="G49" s="126"/>
      <c r="H49" s="126"/>
      <c r="I49" s="126"/>
      <c r="J49" s="286"/>
      <c r="K49" s="126"/>
      <c r="L49" s="126"/>
      <c r="M49" s="286"/>
    </row>
    <row r="50" spans="1:13" s="10" customFormat="1" ht="38.1" customHeight="1">
      <c r="A50" s="155">
        <v>37</v>
      </c>
      <c r="B50" s="156" t="str">
        <f>'Data Identitas'!B45</f>
        <v>YONATHAN ELEAZER PANJAITAN</v>
      </c>
      <c r="C50" s="126"/>
      <c r="D50" s="126"/>
      <c r="E50" s="126"/>
      <c r="F50" s="286"/>
      <c r="G50" s="126"/>
      <c r="H50" s="126"/>
      <c r="I50" s="126"/>
      <c r="J50" s="286"/>
      <c r="K50" s="126"/>
      <c r="L50" s="126"/>
      <c r="M50" s="286"/>
    </row>
    <row r="51" spans="1:13" s="10" customFormat="1" ht="38.1" customHeight="1">
      <c r="A51" s="155">
        <v>38</v>
      </c>
      <c r="B51" s="156" t="str">
        <f>'Data Identitas'!B46</f>
        <v>ZAHARA 1</v>
      </c>
      <c r="C51" s="126"/>
      <c r="D51" s="126"/>
      <c r="E51" s="126"/>
      <c r="F51" s="286"/>
      <c r="G51" s="126"/>
      <c r="H51" s="126"/>
      <c r="I51" s="126"/>
      <c r="J51" s="286"/>
      <c r="K51" s="126"/>
      <c r="L51" s="126"/>
      <c r="M51" s="286"/>
    </row>
    <row r="52" spans="1:13" s="10" customFormat="1" ht="38.1" customHeight="1">
      <c r="A52" s="155">
        <v>39</v>
      </c>
      <c r="B52" s="156" t="str">
        <f>'Data Identitas'!B47</f>
        <v>ZAHARA 2</v>
      </c>
      <c r="C52" s="126"/>
      <c r="D52" s="126"/>
      <c r="E52" s="126"/>
      <c r="F52" s="286"/>
      <c r="G52" s="126"/>
      <c r="H52" s="126"/>
      <c r="I52" s="126"/>
      <c r="J52" s="286"/>
      <c r="K52" s="126"/>
      <c r="L52" s="126"/>
      <c r="M52" s="286"/>
    </row>
    <row r="53" spans="1:13" s="10" customFormat="1" ht="38.1" customHeight="1">
      <c r="A53" s="155">
        <v>40</v>
      </c>
      <c r="B53" s="156" t="str">
        <f>'Data Identitas'!B48</f>
        <v>ZAHARA 3</v>
      </c>
      <c r="C53" s="126"/>
      <c r="D53" s="126"/>
      <c r="E53" s="126"/>
      <c r="F53" s="286"/>
      <c r="G53" s="126"/>
      <c r="H53" s="126"/>
      <c r="I53" s="126"/>
      <c r="J53" s="286"/>
      <c r="K53" s="126"/>
      <c r="L53" s="126"/>
      <c r="M53" s="286"/>
    </row>
    <row r="54" spans="1:13" s="10" customFormat="1" ht="38.1" customHeight="1">
      <c r="A54" s="155">
        <v>41</v>
      </c>
      <c r="B54" s="156" t="str">
        <f>'Data Identitas'!B49</f>
        <v>ZAHARA 4</v>
      </c>
      <c r="C54" s="126"/>
      <c r="D54" s="126"/>
      <c r="E54" s="126"/>
      <c r="F54" s="286"/>
      <c r="G54" s="126"/>
      <c r="H54" s="126"/>
      <c r="I54" s="126"/>
      <c r="J54" s="286"/>
      <c r="K54" s="126"/>
      <c r="L54" s="126"/>
      <c r="M54" s="286"/>
    </row>
    <row r="55" spans="1:13" s="10" customFormat="1" ht="38.1" customHeight="1">
      <c r="A55" s="155">
        <v>42</v>
      </c>
      <c r="B55" s="156" t="str">
        <f>'Data Identitas'!B50</f>
        <v>ZAHARA 5</v>
      </c>
      <c r="C55" s="126"/>
      <c r="D55" s="126"/>
      <c r="E55" s="126"/>
      <c r="F55" s="286"/>
      <c r="G55" s="126"/>
      <c r="H55" s="126"/>
      <c r="I55" s="126"/>
      <c r="J55" s="286"/>
      <c r="K55" s="126"/>
      <c r="L55" s="126"/>
      <c r="M55" s="286"/>
    </row>
    <row r="56" spans="1:13" s="10" customFormat="1" ht="38.1" customHeight="1">
      <c r="A56" s="155">
        <v>43</v>
      </c>
      <c r="B56" s="156" t="str">
        <f>'Data Identitas'!B51</f>
        <v>ZAHARA 6</v>
      </c>
      <c r="C56" s="126"/>
      <c r="D56" s="126"/>
      <c r="E56" s="126"/>
      <c r="F56" s="286"/>
      <c r="G56" s="126"/>
      <c r="H56" s="126"/>
      <c r="I56" s="126"/>
      <c r="J56" s="286"/>
      <c r="K56" s="126"/>
      <c r="L56" s="126"/>
      <c r="M56" s="286"/>
    </row>
    <row r="57" spans="1:13" s="10" customFormat="1" ht="38.1" customHeight="1">
      <c r="A57" s="155">
        <v>44</v>
      </c>
      <c r="B57" s="156" t="str">
        <f>'Data Identitas'!B52</f>
        <v>ZAHARA 7</v>
      </c>
      <c r="C57" s="126"/>
      <c r="D57" s="126"/>
      <c r="E57" s="126"/>
      <c r="F57" s="286"/>
      <c r="G57" s="126"/>
      <c r="H57" s="126"/>
      <c r="I57" s="126"/>
      <c r="J57" s="286"/>
      <c r="K57" s="126"/>
      <c r="L57" s="126"/>
      <c r="M57" s="286"/>
    </row>
    <row r="58" spans="1:13" s="10" customFormat="1" ht="38.1" customHeight="1">
      <c r="A58" s="155">
        <v>45</v>
      </c>
      <c r="B58" s="156" t="str">
        <f>'Data Identitas'!B53</f>
        <v>ZAHARA 8</v>
      </c>
      <c r="C58" s="126"/>
      <c r="D58" s="126"/>
      <c r="E58" s="126"/>
      <c r="F58" s="286"/>
      <c r="G58" s="126"/>
      <c r="H58" s="126"/>
      <c r="I58" s="126"/>
      <c r="J58" s="286"/>
      <c r="K58" s="126"/>
      <c r="L58" s="126"/>
      <c r="M58" s="286"/>
    </row>
    <row r="59" spans="1:13" ht="20.100000000000001" customHeight="1">
      <c r="A59" s="88"/>
      <c r="B59" s="88" t="s">
        <v>3</v>
      </c>
      <c r="C59" s="41" t="str">
        <f>IFERROR(AVERAGE(C14:C58),"")</f>
        <v/>
      </c>
      <c r="D59" s="41" t="str">
        <f>IFERROR(AVERAGE(D14:D58),"")</f>
        <v/>
      </c>
      <c r="E59" s="41"/>
      <c r="F59" s="41"/>
      <c r="G59" s="41" t="str">
        <f>IFERROR(AVERAGE(G14:G58),"")</f>
        <v/>
      </c>
      <c r="H59" s="41" t="str">
        <f>IFERROR(AVERAGE(H14:H58),"")</f>
        <v/>
      </c>
      <c r="I59" s="41"/>
      <c r="J59" s="41"/>
      <c r="K59" s="41" t="str">
        <f>IFERROR(AVERAGE(K14:K58),"")</f>
        <v/>
      </c>
      <c r="L59" s="41"/>
      <c r="M59" s="41"/>
    </row>
    <row r="60" spans="1:13">
      <c r="A60" s="86"/>
    </row>
    <row r="61" spans="1:13" hidden="1">
      <c r="A61" s="86"/>
    </row>
  </sheetData>
  <sheetProtection password="CCD0" sheet="1" objects="1" scenarios="1"/>
  <customSheetViews>
    <customSheetView guid="{3AAD01A2-9FF9-4DC3-96F0-2732E879BCFC}" showGridLines="0" showRowCol="0" hiddenRows="1" hiddenColumns="1">
      <selection activeCell="M20" sqref="M20"/>
      <pageMargins left="0.7" right="0.7" top="0.75" bottom="0.75" header="0.3" footer="0.3"/>
    </customSheetView>
  </customSheetViews>
  <mergeCells count="12">
    <mergeCell ref="K10:L10"/>
    <mergeCell ref="A12:A13"/>
    <mergeCell ref="B12:B13"/>
    <mergeCell ref="C12:F12"/>
    <mergeCell ref="G12:J12"/>
    <mergeCell ref="K12:M12"/>
    <mergeCell ref="C1:M1"/>
    <mergeCell ref="C2:M2"/>
    <mergeCell ref="C3:M3"/>
    <mergeCell ref="C4:M6"/>
    <mergeCell ref="C9:E9"/>
    <mergeCell ref="K9:L9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theme="7" tint="0.39997558519241921"/>
  </sheetPr>
  <dimension ref="A1:N61"/>
  <sheetViews>
    <sheetView showGridLines="0" workbookViewId="0">
      <selection activeCell="F14" sqref="F14"/>
    </sheetView>
  </sheetViews>
  <sheetFormatPr defaultColWidth="0" defaultRowHeight="15" zeroHeight="1"/>
  <cols>
    <col min="1" max="1" width="4.5703125" style="89" bestFit="1" customWidth="1"/>
    <col min="2" max="2" width="28.5703125" style="89" customWidth="1"/>
    <col min="3" max="4" width="5.7109375" style="89" customWidth="1"/>
    <col min="5" max="5" width="5.28515625" style="89" customWidth="1"/>
    <col min="6" max="6" width="44.5703125" style="89" customWidth="1"/>
    <col min="7" max="8" width="5.7109375" style="89" customWidth="1"/>
    <col min="9" max="9" width="5.28515625" style="89" customWidth="1"/>
    <col min="10" max="10" width="44.5703125" style="89" customWidth="1"/>
    <col min="11" max="12" width="5.7109375" style="89" customWidth="1"/>
    <col min="13" max="13" width="44.5703125" style="89" customWidth="1"/>
    <col min="14" max="14" width="9.140625" style="86" customWidth="1"/>
    <col min="15" max="16384" width="9.140625" style="86" hidden="1"/>
  </cols>
  <sheetData>
    <row r="1" spans="1:13">
      <c r="C1" s="349" t="str">
        <f>UPPER("PEMERINTAH  "&amp;'Data Raport'!C4:F4)</f>
        <v>PEMERINTAH  KOTA MEDAN</v>
      </c>
      <c r="D1" s="350"/>
      <c r="E1" s="350"/>
      <c r="F1" s="350"/>
      <c r="G1" s="350"/>
      <c r="H1" s="350"/>
      <c r="I1" s="350"/>
      <c r="J1" s="350"/>
      <c r="K1" s="350"/>
      <c r="L1" s="350"/>
      <c r="M1" s="351"/>
    </row>
    <row r="2" spans="1:13" ht="15" customHeight="1">
      <c r="C2" s="352" t="str">
        <f>UPPER('Data Raport'!C3:F3)</f>
        <v>DINAS PENDIDIKAN KOTA MEDAN</v>
      </c>
      <c r="D2" s="353"/>
      <c r="E2" s="353"/>
      <c r="F2" s="353"/>
      <c r="G2" s="353"/>
      <c r="H2" s="353"/>
      <c r="I2" s="353"/>
      <c r="J2" s="353"/>
      <c r="K2" s="353"/>
      <c r="L2" s="353"/>
      <c r="M2" s="354"/>
    </row>
    <row r="3" spans="1:13" ht="24.95" customHeight="1">
      <c r="C3" s="355" t="str">
        <f>UPPER('Data Raport'!C5:F5)</f>
        <v>SMP NEGERI 1 TEBING TINGGI</v>
      </c>
      <c r="D3" s="356"/>
      <c r="E3" s="356"/>
      <c r="F3" s="356"/>
      <c r="G3" s="356"/>
      <c r="H3" s="356"/>
      <c r="I3" s="356"/>
      <c r="J3" s="356"/>
      <c r="K3" s="356"/>
      <c r="L3" s="356"/>
      <c r="M3" s="357"/>
    </row>
    <row r="4" spans="1:13" ht="15" customHeight="1">
      <c r="C4" s="358" t="s">
        <v>0</v>
      </c>
      <c r="D4" s="359"/>
      <c r="E4" s="359"/>
      <c r="F4" s="359"/>
      <c r="G4" s="359"/>
      <c r="H4" s="359"/>
      <c r="I4" s="359"/>
      <c r="J4" s="359"/>
      <c r="K4" s="359"/>
      <c r="L4" s="359"/>
      <c r="M4" s="360"/>
    </row>
    <row r="5" spans="1:13" ht="15" customHeight="1">
      <c r="C5" s="361"/>
      <c r="D5" s="362"/>
      <c r="E5" s="362"/>
      <c r="F5" s="362"/>
      <c r="G5" s="362"/>
      <c r="H5" s="362"/>
      <c r="I5" s="362"/>
      <c r="J5" s="362"/>
      <c r="K5" s="362"/>
      <c r="L5" s="362"/>
      <c r="M5" s="363"/>
    </row>
    <row r="6" spans="1:13" ht="15" customHeight="1">
      <c r="C6" s="364"/>
      <c r="D6" s="365"/>
      <c r="E6" s="365"/>
      <c r="F6" s="365"/>
      <c r="G6" s="365"/>
      <c r="H6" s="365"/>
      <c r="I6" s="365"/>
      <c r="J6" s="365"/>
      <c r="K6" s="365"/>
      <c r="L6" s="365"/>
      <c r="M6" s="366"/>
    </row>
    <row r="7" spans="1:13" ht="15" customHeight="1">
      <c r="G7" s="1"/>
      <c r="H7" s="1"/>
      <c r="I7" s="1"/>
      <c r="J7" s="1"/>
      <c r="K7" s="1"/>
      <c r="L7" s="1"/>
      <c r="M7" s="1"/>
    </row>
    <row r="8" spans="1:13">
      <c r="B8" s="5" t="s">
        <v>7</v>
      </c>
      <c r="C8" s="15" t="s">
        <v>31</v>
      </c>
      <c r="D8" s="15"/>
      <c r="E8" s="15"/>
      <c r="F8" s="85"/>
      <c r="I8" s="8" t="s">
        <v>10</v>
      </c>
      <c r="J8" s="122" t="str">
        <f>Home!D18</f>
        <v>Genap</v>
      </c>
      <c r="K8" s="8"/>
      <c r="L8" s="14"/>
      <c r="M8" s="14"/>
    </row>
    <row r="9" spans="1:13">
      <c r="B9" s="5" t="s">
        <v>8</v>
      </c>
      <c r="C9" s="367" t="str">
        <f>Home!D16</f>
        <v>7 - 1</v>
      </c>
      <c r="D9" s="367"/>
      <c r="E9" s="367"/>
      <c r="F9" s="85"/>
      <c r="I9" s="9" t="s">
        <v>9</v>
      </c>
      <c r="J9" s="84" t="str">
        <f>Home!D20</f>
        <v>2014/2015</v>
      </c>
      <c r="K9" s="368"/>
      <c r="L9" s="368"/>
      <c r="M9" s="14"/>
    </row>
    <row r="10" spans="1:13">
      <c r="B10" s="5"/>
      <c r="C10" s="85"/>
      <c r="D10" s="85"/>
      <c r="E10" s="85"/>
      <c r="F10" s="85"/>
      <c r="G10" s="7"/>
      <c r="H10" s="7"/>
      <c r="I10" s="7"/>
      <c r="J10" s="7"/>
      <c r="K10" s="369"/>
      <c r="L10" s="369"/>
      <c r="M10" s="14"/>
    </row>
    <row r="11" spans="1:13">
      <c r="C11" s="87"/>
      <c r="D11" s="87"/>
      <c r="E11" s="87"/>
      <c r="F11" s="87"/>
    </row>
    <row r="12" spans="1:13" s="2" customFormat="1">
      <c r="A12" s="370" t="s">
        <v>1</v>
      </c>
      <c r="B12" s="370" t="s">
        <v>2</v>
      </c>
      <c r="C12" s="371" t="s">
        <v>4</v>
      </c>
      <c r="D12" s="372"/>
      <c r="E12" s="372"/>
      <c r="F12" s="373"/>
      <c r="G12" s="374" t="s">
        <v>5</v>
      </c>
      <c r="H12" s="375"/>
      <c r="I12" s="375"/>
      <c r="J12" s="376"/>
      <c r="K12" s="377" t="s">
        <v>13</v>
      </c>
      <c r="L12" s="377"/>
      <c r="M12" s="377"/>
    </row>
    <row r="13" spans="1:13">
      <c r="A13" s="370"/>
      <c r="B13" s="370"/>
      <c r="C13" s="17" t="s">
        <v>14</v>
      </c>
      <c r="D13" s="17" t="s">
        <v>15</v>
      </c>
      <c r="E13" s="18" t="s">
        <v>16</v>
      </c>
      <c r="F13" s="18" t="s">
        <v>17</v>
      </c>
      <c r="G13" s="19" t="s">
        <v>14</v>
      </c>
      <c r="H13" s="19" t="s">
        <v>15</v>
      </c>
      <c r="I13" s="20" t="s">
        <v>16</v>
      </c>
      <c r="J13" s="20" t="s">
        <v>17</v>
      </c>
      <c r="K13" s="21" t="s">
        <v>18</v>
      </c>
      <c r="L13" s="21" t="s">
        <v>16</v>
      </c>
      <c r="M13" s="21" t="s">
        <v>17</v>
      </c>
    </row>
    <row r="14" spans="1:13" s="10" customFormat="1" ht="38.1" customHeight="1">
      <c r="A14" s="155">
        <v>1</v>
      </c>
      <c r="B14" s="156" t="str">
        <f>'Data Identitas'!B9</f>
        <v>ADHE JUNAEDY</v>
      </c>
      <c r="C14" s="126"/>
      <c r="D14" s="126"/>
      <c r="E14" s="126"/>
      <c r="F14" s="286"/>
      <c r="G14" s="126"/>
      <c r="H14" s="126"/>
      <c r="I14" s="126"/>
      <c r="J14" s="286"/>
      <c r="K14" s="126"/>
      <c r="L14" s="126"/>
      <c r="M14" s="286"/>
    </row>
    <row r="15" spans="1:13" s="10" customFormat="1" ht="38.1" customHeight="1">
      <c r="A15" s="155">
        <v>2</v>
      </c>
      <c r="B15" s="156" t="str">
        <f>'Data Identitas'!B10</f>
        <v>ANDRE WINDO SINAGA</v>
      </c>
      <c r="C15" s="126"/>
      <c r="D15" s="126"/>
      <c r="E15" s="126"/>
      <c r="F15" s="286"/>
      <c r="G15" s="126"/>
      <c r="H15" s="126"/>
      <c r="I15" s="126"/>
      <c r="J15" s="286"/>
      <c r="K15" s="126"/>
      <c r="L15" s="126"/>
      <c r="M15" s="286"/>
    </row>
    <row r="16" spans="1:13" s="10" customFormat="1" ht="38.1" customHeight="1">
      <c r="A16" s="155">
        <v>3</v>
      </c>
      <c r="B16" s="156" t="str">
        <f>'Data Identitas'!B11</f>
        <v>ANDRIAN DWI PUTRA</v>
      </c>
      <c r="C16" s="126"/>
      <c r="D16" s="126"/>
      <c r="E16" s="126"/>
      <c r="F16" s="286"/>
      <c r="G16" s="126"/>
      <c r="H16" s="126"/>
      <c r="I16" s="126"/>
      <c r="J16" s="286"/>
      <c r="K16" s="126"/>
      <c r="L16" s="126"/>
      <c r="M16" s="286"/>
    </row>
    <row r="17" spans="1:13" s="10" customFormat="1" ht="38.1" customHeight="1">
      <c r="A17" s="155">
        <v>4</v>
      </c>
      <c r="B17" s="156" t="str">
        <f>'Data Identitas'!B12</f>
        <v>BAGAS RESTU ANDINA</v>
      </c>
      <c r="C17" s="126"/>
      <c r="D17" s="126"/>
      <c r="E17" s="126"/>
      <c r="F17" s="286"/>
      <c r="G17" s="126"/>
      <c r="H17" s="126"/>
      <c r="I17" s="126"/>
      <c r="J17" s="286"/>
      <c r="K17" s="126"/>
      <c r="L17" s="126"/>
      <c r="M17" s="286"/>
    </row>
    <row r="18" spans="1:13" s="10" customFormat="1" ht="38.1" customHeight="1">
      <c r="A18" s="155">
        <v>5</v>
      </c>
      <c r="B18" s="156" t="str">
        <f>'Data Identitas'!B13</f>
        <v>BAMBANG EDI NURCHOLIC</v>
      </c>
      <c r="C18" s="126"/>
      <c r="D18" s="126"/>
      <c r="E18" s="126"/>
      <c r="F18" s="286"/>
      <c r="G18" s="126"/>
      <c r="H18" s="126"/>
      <c r="I18" s="126"/>
      <c r="J18" s="286"/>
      <c r="K18" s="126"/>
      <c r="L18" s="126"/>
      <c r="M18" s="286"/>
    </row>
    <row r="19" spans="1:13" s="10" customFormat="1" ht="38.1" customHeight="1">
      <c r="A19" s="155">
        <v>6</v>
      </c>
      <c r="B19" s="156" t="str">
        <f>'Data Identitas'!B14</f>
        <v>CHEIRANNY SINAGA</v>
      </c>
      <c r="C19" s="126"/>
      <c r="D19" s="126"/>
      <c r="E19" s="126"/>
      <c r="F19" s="286"/>
      <c r="G19" s="126"/>
      <c r="H19" s="126"/>
      <c r="I19" s="126"/>
      <c r="J19" s="286"/>
      <c r="K19" s="126"/>
      <c r="L19" s="126"/>
      <c r="M19" s="286"/>
    </row>
    <row r="20" spans="1:13" s="10" customFormat="1" ht="38.1" customHeight="1">
      <c r="A20" s="155">
        <v>7</v>
      </c>
      <c r="B20" s="156" t="str">
        <f>'Data Identitas'!B15</f>
        <v>CIKA VIRANTY</v>
      </c>
      <c r="C20" s="126"/>
      <c r="D20" s="126"/>
      <c r="E20" s="126"/>
      <c r="F20" s="286"/>
      <c r="G20" s="126"/>
      <c r="H20" s="126"/>
      <c r="I20" s="126"/>
      <c r="J20" s="286"/>
      <c r="K20" s="126"/>
      <c r="L20" s="126"/>
      <c r="M20" s="286"/>
    </row>
    <row r="21" spans="1:13" s="10" customFormat="1" ht="38.1" customHeight="1">
      <c r="A21" s="155">
        <v>8</v>
      </c>
      <c r="B21" s="156" t="str">
        <f>'Data Identitas'!B16</f>
        <v>DITAMI ASWANDA SARAGIH</v>
      </c>
      <c r="C21" s="126"/>
      <c r="D21" s="126"/>
      <c r="E21" s="126"/>
      <c r="F21" s="286"/>
      <c r="G21" s="126"/>
      <c r="H21" s="126"/>
      <c r="I21" s="126"/>
      <c r="J21" s="286"/>
      <c r="K21" s="126"/>
      <c r="L21" s="126"/>
      <c r="M21" s="286"/>
    </row>
    <row r="22" spans="1:13" s="10" customFormat="1" ht="38.1" customHeight="1">
      <c r="A22" s="155">
        <v>9</v>
      </c>
      <c r="B22" s="156" t="str">
        <f>'Data Identitas'!B17</f>
        <v>DZIHAN CHAIRANI</v>
      </c>
      <c r="C22" s="126"/>
      <c r="D22" s="126"/>
      <c r="E22" s="126"/>
      <c r="F22" s="286"/>
      <c r="G22" s="126"/>
      <c r="H22" s="126"/>
      <c r="I22" s="126"/>
      <c r="J22" s="286"/>
      <c r="K22" s="126"/>
      <c r="L22" s="126"/>
      <c r="M22" s="286"/>
    </row>
    <row r="23" spans="1:13" s="10" customFormat="1" ht="38.1" customHeight="1">
      <c r="A23" s="155">
        <v>10</v>
      </c>
      <c r="B23" s="156" t="str">
        <f>'Data Identitas'!B18</f>
        <v>ERVINA GAMARIA HUTAGALUNG</v>
      </c>
      <c r="C23" s="126"/>
      <c r="D23" s="126"/>
      <c r="E23" s="126"/>
      <c r="F23" s="286"/>
      <c r="G23" s="126"/>
      <c r="H23" s="126"/>
      <c r="I23" s="126"/>
      <c r="J23" s="286"/>
      <c r="K23" s="126"/>
      <c r="L23" s="126"/>
      <c r="M23" s="286"/>
    </row>
    <row r="24" spans="1:13" s="10" customFormat="1" ht="38.1" customHeight="1">
      <c r="A24" s="155">
        <v>11</v>
      </c>
      <c r="B24" s="156" t="str">
        <f>'Data Identitas'!B19</f>
        <v>EURICA IMANNUELA ELFRI Br. P</v>
      </c>
      <c r="C24" s="126"/>
      <c r="D24" s="126"/>
      <c r="E24" s="126"/>
      <c r="F24" s="286"/>
      <c r="G24" s="126"/>
      <c r="H24" s="126"/>
      <c r="I24" s="126"/>
      <c r="J24" s="286"/>
      <c r="K24" s="126"/>
      <c r="L24" s="126"/>
      <c r="M24" s="286"/>
    </row>
    <row r="25" spans="1:13" s="10" customFormat="1" ht="38.1" customHeight="1">
      <c r="A25" s="155">
        <v>12</v>
      </c>
      <c r="B25" s="156" t="str">
        <f>'Data Identitas'!B20</f>
        <v>FRIZHA ANANTA</v>
      </c>
      <c r="C25" s="126"/>
      <c r="D25" s="126"/>
      <c r="E25" s="126"/>
      <c r="F25" s="286"/>
      <c r="G25" s="126"/>
      <c r="H25" s="126"/>
      <c r="I25" s="126"/>
      <c r="J25" s="286"/>
      <c r="K25" s="126"/>
      <c r="L25" s="126"/>
      <c r="M25" s="286"/>
    </row>
    <row r="26" spans="1:13" s="10" customFormat="1" ht="38.1" customHeight="1">
      <c r="A26" s="155">
        <v>13</v>
      </c>
      <c r="B26" s="156" t="str">
        <f>'Data Identitas'!B21</f>
        <v>HOTMAN MANULLANG</v>
      </c>
      <c r="C26" s="126"/>
      <c r="D26" s="126"/>
      <c r="E26" s="126"/>
      <c r="F26" s="286"/>
      <c r="G26" s="126"/>
      <c r="H26" s="126"/>
      <c r="I26" s="126"/>
      <c r="J26" s="286"/>
      <c r="K26" s="126"/>
      <c r="L26" s="126"/>
      <c r="M26" s="286"/>
    </row>
    <row r="27" spans="1:13" s="10" customFormat="1" ht="38.1" customHeight="1">
      <c r="A27" s="155">
        <v>14</v>
      </c>
      <c r="B27" s="156" t="str">
        <f>'Data Identitas'!B22</f>
        <v>IMAM AKBARI</v>
      </c>
      <c r="C27" s="126"/>
      <c r="D27" s="126"/>
      <c r="E27" s="126"/>
      <c r="F27" s="286"/>
      <c r="G27" s="126"/>
      <c r="H27" s="126"/>
      <c r="I27" s="126"/>
      <c r="J27" s="286"/>
      <c r="K27" s="126"/>
      <c r="L27" s="126"/>
      <c r="M27" s="286"/>
    </row>
    <row r="28" spans="1:13" s="10" customFormat="1" ht="38.1" customHeight="1">
      <c r="A28" s="155">
        <v>15</v>
      </c>
      <c r="B28" s="156" t="str">
        <f>'Data Identitas'!B23</f>
        <v>INDAH PUSPITA SARI</v>
      </c>
      <c r="C28" s="126"/>
      <c r="D28" s="126"/>
      <c r="E28" s="126"/>
      <c r="F28" s="286"/>
      <c r="G28" s="126"/>
      <c r="H28" s="126"/>
      <c r="I28" s="126"/>
      <c r="J28" s="286"/>
      <c r="K28" s="126"/>
      <c r="L28" s="126"/>
      <c r="M28" s="286"/>
    </row>
    <row r="29" spans="1:13" s="10" customFormat="1" ht="38.1" customHeight="1">
      <c r="A29" s="155">
        <v>16</v>
      </c>
      <c r="B29" s="156" t="str">
        <f>'Data Identitas'!B24</f>
        <v>JHONA TEZIARDO DAMANIK</v>
      </c>
      <c r="C29" s="126"/>
      <c r="D29" s="126"/>
      <c r="E29" s="126"/>
      <c r="F29" s="286"/>
      <c r="G29" s="126"/>
      <c r="H29" s="126"/>
      <c r="I29" s="126"/>
      <c r="J29" s="286"/>
      <c r="K29" s="126"/>
      <c r="L29" s="126"/>
      <c r="M29" s="286"/>
    </row>
    <row r="30" spans="1:13" s="10" customFormat="1" ht="38.1" customHeight="1">
      <c r="A30" s="155">
        <v>17</v>
      </c>
      <c r="B30" s="156" t="str">
        <f>'Data Identitas'!B25</f>
        <v>JIMMI ANDRIO</v>
      </c>
      <c r="C30" s="126"/>
      <c r="D30" s="126"/>
      <c r="E30" s="126"/>
      <c r="F30" s="286"/>
      <c r="G30" s="126"/>
      <c r="H30" s="126"/>
      <c r="I30" s="126"/>
      <c r="J30" s="286"/>
      <c r="K30" s="126"/>
      <c r="L30" s="126"/>
      <c r="M30" s="286"/>
    </row>
    <row r="31" spans="1:13" s="10" customFormat="1" ht="38.1" customHeight="1">
      <c r="A31" s="155">
        <v>18</v>
      </c>
      <c r="B31" s="156" t="str">
        <f>'Data Identitas'!B26</f>
        <v>JOY HOSANNA</v>
      </c>
      <c r="C31" s="126"/>
      <c r="D31" s="126"/>
      <c r="E31" s="126"/>
      <c r="F31" s="286"/>
      <c r="G31" s="126"/>
      <c r="H31" s="126"/>
      <c r="I31" s="126"/>
      <c r="J31" s="286"/>
      <c r="K31" s="126"/>
      <c r="L31" s="126"/>
      <c r="M31" s="286"/>
    </row>
    <row r="32" spans="1:13" s="10" customFormat="1" ht="38.1" customHeight="1">
      <c r="A32" s="155">
        <v>19</v>
      </c>
      <c r="B32" s="156" t="str">
        <f>'Data Identitas'!B27</f>
        <v>LIDYA SEPTIANI SIMATUPANG</v>
      </c>
      <c r="C32" s="126"/>
      <c r="D32" s="126"/>
      <c r="E32" s="126"/>
      <c r="F32" s="286"/>
      <c r="G32" s="126"/>
      <c r="H32" s="126"/>
      <c r="I32" s="126"/>
      <c r="J32" s="286"/>
      <c r="K32" s="126"/>
      <c r="L32" s="126"/>
      <c r="M32" s="286"/>
    </row>
    <row r="33" spans="1:13" s="10" customFormat="1" ht="38.1" customHeight="1">
      <c r="A33" s="155">
        <v>20</v>
      </c>
      <c r="B33" s="156" t="str">
        <f>'Data Identitas'!B28</f>
        <v>LORENZ OCTAVIA SIMAMORA</v>
      </c>
      <c r="C33" s="126"/>
      <c r="D33" s="126"/>
      <c r="E33" s="126"/>
      <c r="F33" s="286"/>
      <c r="G33" s="126"/>
      <c r="H33" s="126"/>
      <c r="I33" s="126"/>
      <c r="J33" s="286"/>
      <c r="K33" s="126"/>
      <c r="L33" s="126"/>
      <c r="M33" s="286"/>
    </row>
    <row r="34" spans="1:13" s="10" customFormat="1" ht="38.1" customHeight="1">
      <c r="A34" s="155">
        <v>21</v>
      </c>
      <c r="B34" s="156" t="str">
        <f>'Data Identitas'!B29</f>
        <v>MACHRIZA ADDARUNNAFIS PAYFI</v>
      </c>
      <c r="C34" s="126"/>
      <c r="D34" s="126"/>
      <c r="E34" s="126"/>
      <c r="F34" s="286"/>
      <c r="G34" s="126"/>
      <c r="H34" s="126"/>
      <c r="I34" s="126"/>
      <c r="J34" s="286"/>
      <c r="K34" s="126"/>
      <c r="L34" s="126"/>
      <c r="M34" s="286"/>
    </row>
    <row r="35" spans="1:13" s="10" customFormat="1" ht="38.1" customHeight="1">
      <c r="A35" s="155">
        <v>22</v>
      </c>
      <c r="B35" s="156" t="str">
        <f>'Data Identitas'!B30</f>
        <v>MAHARANI PUTRI</v>
      </c>
      <c r="C35" s="126"/>
      <c r="D35" s="126"/>
      <c r="E35" s="126"/>
      <c r="F35" s="286"/>
      <c r="G35" s="126"/>
      <c r="H35" s="126"/>
      <c r="I35" s="126"/>
      <c r="J35" s="286"/>
      <c r="K35" s="126"/>
      <c r="L35" s="126"/>
      <c r="M35" s="286"/>
    </row>
    <row r="36" spans="1:13" s="10" customFormat="1" ht="38.1" customHeight="1">
      <c r="A36" s="155">
        <v>23</v>
      </c>
      <c r="B36" s="156" t="str">
        <f>'Data Identitas'!B31</f>
        <v>MARCELLINO SIANTURI</v>
      </c>
      <c r="C36" s="126"/>
      <c r="D36" s="126"/>
      <c r="E36" s="126"/>
      <c r="F36" s="286"/>
      <c r="G36" s="126"/>
      <c r="H36" s="126"/>
      <c r="I36" s="126"/>
      <c r="J36" s="286"/>
      <c r="K36" s="126"/>
      <c r="L36" s="126"/>
      <c r="M36" s="286"/>
    </row>
    <row r="37" spans="1:13" s="10" customFormat="1" ht="38.1" customHeight="1">
      <c r="A37" s="155">
        <v>24</v>
      </c>
      <c r="B37" s="156" t="str">
        <f>'Data Identitas'!B32</f>
        <v>MUTIARA ABDILLA SIREGAR</v>
      </c>
      <c r="C37" s="126"/>
      <c r="D37" s="126"/>
      <c r="E37" s="126"/>
      <c r="F37" s="286"/>
      <c r="G37" s="126"/>
      <c r="H37" s="126"/>
      <c r="I37" s="126"/>
      <c r="J37" s="286"/>
      <c r="K37" s="126"/>
      <c r="L37" s="126"/>
      <c r="M37" s="286"/>
    </row>
    <row r="38" spans="1:13" s="10" customFormat="1" ht="38.1" customHeight="1">
      <c r="A38" s="155">
        <v>25</v>
      </c>
      <c r="B38" s="156" t="str">
        <f>'Data Identitas'!B33</f>
        <v>NIA MARSELA Br. SEMBIRING</v>
      </c>
      <c r="C38" s="126"/>
      <c r="D38" s="126"/>
      <c r="E38" s="126"/>
      <c r="F38" s="286"/>
      <c r="G38" s="126"/>
      <c r="H38" s="126"/>
      <c r="I38" s="126"/>
      <c r="J38" s="286"/>
      <c r="K38" s="126"/>
      <c r="L38" s="126"/>
      <c r="M38" s="286"/>
    </row>
    <row r="39" spans="1:13" s="10" customFormat="1" ht="38.1" customHeight="1">
      <c r="A39" s="155">
        <v>26</v>
      </c>
      <c r="B39" s="156" t="str">
        <f>'Data Identitas'!B34</f>
        <v>NOVITASARI HANDAYANI</v>
      </c>
      <c r="C39" s="126"/>
      <c r="D39" s="126"/>
      <c r="E39" s="126"/>
      <c r="F39" s="286"/>
      <c r="G39" s="126"/>
      <c r="H39" s="126"/>
      <c r="I39" s="126"/>
      <c r="J39" s="286"/>
      <c r="K39" s="126"/>
      <c r="L39" s="126"/>
      <c r="M39" s="286"/>
    </row>
    <row r="40" spans="1:13" s="10" customFormat="1" ht="38.1" customHeight="1">
      <c r="A40" s="155">
        <v>27</v>
      </c>
      <c r="B40" s="156" t="str">
        <f>'Data Identitas'!B35</f>
        <v>PIERRE SAHADUTA SIMBOLON</v>
      </c>
      <c r="C40" s="126"/>
      <c r="D40" s="126"/>
      <c r="E40" s="126"/>
      <c r="F40" s="286"/>
      <c r="G40" s="126"/>
      <c r="H40" s="126"/>
      <c r="I40" s="126"/>
      <c r="J40" s="286"/>
      <c r="K40" s="126"/>
      <c r="L40" s="126"/>
      <c r="M40" s="286"/>
    </row>
    <row r="41" spans="1:13" s="10" customFormat="1" ht="38.1" customHeight="1">
      <c r="A41" s="155">
        <v>28</v>
      </c>
      <c r="B41" s="156" t="str">
        <f>'Data Identitas'!B36</f>
        <v>RAISSA LORETTA PURBA</v>
      </c>
      <c r="C41" s="126"/>
      <c r="D41" s="126"/>
      <c r="E41" s="126"/>
      <c r="F41" s="286"/>
      <c r="G41" s="126"/>
      <c r="H41" s="126"/>
      <c r="I41" s="126"/>
      <c r="J41" s="286"/>
      <c r="K41" s="126"/>
      <c r="L41" s="126"/>
      <c r="M41" s="286"/>
    </row>
    <row r="42" spans="1:13" s="10" customFormat="1" ht="38.1" customHeight="1">
      <c r="A42" s="155">
        <v>29</v>
      </c>
      <c r="B42" s="156" t="str">
        <f>'Data Identitas'!B37</f>
        <v>RIDHO CHRISTOVER ZALUCHU</v>
      </c>
      <c r="C42" s="126"/>
      <c r="D42" s="126"/>
      <c r="E42" s="126"/>
      <c r="F42" s="286"/>
      <c r="G42" s="126"/>
      <c r="H42" s="126"/>
      <c r="I42" s="126"/>
      <c r="J42" s="286"/>
      <c r="K42" s="126"/>
      <c r="L42" s="126"/>
      <c r="M42" s="286"/>
    </row>
    <row r="43" spans="1:13" s="10" customFormat="1" ht="38.1" customHeight="1">
      <c r="A43" s="155">
        <v>30</v>
      </c>
      <c r="B43" s="156" t="str">
        <f>'Data Identitas'!B38</f>
        <v>SAMUEL ANDREY PALEN MNRG</v>
      </c>
      <c r="C43" s="126"/>
      <c r="D43" s="126"/>
      <c r="E43" s="126"/>
      <c r="F43" s="286"/>
      <c r="G43" s="126"/>
      <c r="H43" s="126"/>
      <c r="I43" s="126"/>
      <c r="J43" s="286"/>
      <c r="K43" s="126"/>
      <c r="L43" s="126"/>
      <c r="M43" s="286"/>
    </row>
    <row r="44" spans="1:13" s="10" customFormat="1" ht="38.1" customHeight="1">
      <c r="A44" s="155">
        <v>31</v>
      </c>
      <c r="B44" s="156" t="str">
        <f>'Data Identitas'!B39</f>
        <v>SHELDON JHOAN SHABON SITOMPUL</v>
      </c>
      <c r="C44" s="126"/>
      <c r="D44" s="126"/>
      <c r="E44" s="126"/>
      <c r="F44" s="286"/>
      <c r="G44" s="126"/>
      <c r="H44" s="126"/>
      <c r="I44" s="126"/>
      <c r="J44" s="286"/>
      <c r="K44" s="126"/>
      <c r="L44" s="126"/>
      <c r="M44" s="286"/>
    </row>
    <row r="45" spans="1:13" s="10" customFormat="1" ht="38.1" customHeight="1">
      <c r="A45" s="155">
        <v>32</v>
      </c>
      <c r="B45" s="156" t="str">
        <f>'Data Identitas'!B40</f>
        <v>SULTAN FARID FAUZI HASIBUAN</v>
      </c>
      <c r="C45" s="126"/>
      <c r="D45" s="126"/>
      <c r="E45" s="126"/>
      <c r="F45" s="286"/>
      <c r="G45" s="126"/>
      <c r="H45" s="126"/>
      <c r="I45" s="126"/>
      <c r="J45" s="286"/>
      <c r="K45" s="126"/>
      <c r="L45" s="126"/>
      <c r="M45" s="286"/>
    </row>
    <row r="46" spans="1:13" s="10" customFormat="1" ht="38.1" customHeight="1">
      <c r="A46" s="155">
        <v>33</v>
      </c>
      <c r="B46" s="156" t="str">
        <f>'Data Identitas'!B41</f>
        <v>SYEMA ELSA PUTRI SIRINGO2</v>
      </c>
      <c r="C46" s="126"/>
      <c r="D46" s="126"/>
      <c r="E46" s="126"/>
      <c r="F46" s="286"/>
      <c r="G46" s="126"/>
      <c r="H46" s="126"/>
      <c r="I46" s="126"/>
      <c r="J46" s="286"/>
      <c r="K46" s="126"/>
      <c r="L46" s="126"/>
      <c r="M46" s="286"/>
    </row>
    <row r="47" spans="1:13" s="10" customFormat="1" ht="38.1" customHeight="1">
      <c r="A47" s="155">
        <v>34</v>
      </c>
      <c r="B47" s="156" t="str">
        <f>'Data Identitas'!B42</f>
        <v>TERESIA OKARINA BUTAR2</v>
      </c>
      <c r="C47" s="126"/>
      <c r="D47" s="126"/>
      <c r="E47" s="126"/>
      <c r="F47" s="286"/>
      <c r="G47" s="126"/>
      <c r="H47" s="126"/>
      <c r="I47" s="126"/>
      <c r="J47" s="286"/>
      <c r="K47" s="126"/>
      <c r="L47" s="126"/>
      <c r="M47" s="286"/>
    </row>
    <row r="48" spans="1:13" s="10" customFormat="1" ht="38.1" customHeight="1">
      <c r="A48" s="155">
        <v>35</v>
      </c>
      <c r="B48" s="156" t="str">
        <f>'Data Identitas'!B43</f>
        <v>WINDY ANDRIANTI</v>
      </c>
      <c r="C48" s="126"/>
      <c r="D48" s="126"/>
      <c r="E48" s="126"/>
      <c r="F48" s="286"/>
      <c r="G48" s="126"/>
      <c r="H48" s="126"/>
      <c r="I48" s="126"/>
      <c r="J48" s="286"/>
      <c r="K48" s="126"/>
      <c r="L48" s="126"/>
      <c r="M48" s="286"/>
    </row>
    <row r="49" spans="1:13" s="10" customFormat="1" ht="38.1" customHeight="1">
      <c r="A49" s="155">
        <v>36</v>
      </c>
      <c r="B49" s="156" t="str">
        <f>'Data Identitas'!B44</f>
        <v>YOHANA MARGARETA SILALAHI</v>
      </c>
      <c r="C49" s="126"/>
      <c r="D49" s="126"/>
      <c r="E49" s="126"/>
      <c r="F49" s="286"/>
      <c r="G49" s="126"/>
      <c r="H49" s="126"/>
      <c r="I49" s="126"/>
      <c r="J49" s="286"/>
      <c r="K49" s="126"/>
      <c r="L49" s="126"/>
      <c r="M49" s="286"/>
    </row>
    <row r="50" spans="1:13" s="10" customFormat="1" ht="38.1" customHeight="1">
      <c r="A50" s="155">
        <v>37</v>
      </c>
      <c r="B50" s="156" t="str">
        <f>'Data Identitas'!B45</f>
        <v>YONATHAN ELEAZER PANJAITAN</v>
      </c>
      <c r="C50" s="126"/>
      <c r="D50" s="126"/>
      <c r="E50" s="126"/>
      <c r="F50" s="286"/>
      <c r="G50" s="126"/>
      <c r="H50" s="126"/>
      <c r="I50" s="126"/>
      <c r="J50" s="286"/>
      <c r="K50" s="126"/>
      <c r="L50" s="126"/>
      <c r="M50" s="286"/>
    </row>
    <row r="51" spans="1:13" s="10" customFormat="1" ht="38.1" customHeight="1">
      <c r="A51" s="155">
        <v>38</v>
      </c>
      <c r="B51" s="156" t="str">
        <f>'Data Identitas'!B46</f>
        <v>ZAHARA 1</v>
      </c>
      <c r="C51" s="126"/>
      <c r="D51" s="126"/>
      <c r="E51" s="126"/>
      <c r="F51" s="286"/>
      <c r="G51" s="126"/>
      <c r="H51" s="126"/>
      <c r="I51" s="126"/>
      <c r="J51" s="286"/>
      <c r="K51" s="126"/>
      <c r="L51" s="126"/>
      <c r="M51" s="286"/>
    </row>
    <row r="52" spans="1:13" s="10" customFormat="1" ht="38.1" customHeight="1">
      <c r="A52" s="155">
        <v>39</v>
      </c>
      <c r="B52" s="156" t="str">
        <f>'Data Identitas'!B47</f>
        <v>ZAHARA 2</v>
      </c>
      <c r="C52" s="126"/>
      <c r="D52" s="126"/>
      <c r="E52" s="126"/>
      <c r="F52" s="286"/>
      <c r="G52" s="126"/>
      <c r="H52" s="126"/>
      <c r="I52" s="126"/>
      <c r="J52" s="286"/>
      <c r="K52" s="126"/>
      <c r="L52" s="126"/>
      <c r="M52" s="286"/>
    </row>
    <row r="53" spans="1:13" s="10" customFormat="1" ht="38.1" customHeight="1">
      <c r="A53" s="155">
        <v>40</v>
      </c>
      <c r="B53" s="156" t="str">
        <f>'Data Identitas'!B48</f>
        <v>ZAHARA 3</v>
      </c>
      <c r="C53" s="126"/>
      <c r="D53" s="126"/>
      <c r="E53" s="126"/>
      <c r="F53" s="286"/>
      <c r="G53" s="126"/>
      <c r="H53" s="126"/>
      <c r="I53" s="126"/>
      <c r="J53" s="286"/>
      <c r="K53" s="126"/>
      <c r="L53" s="126"/>
      <c r="M53" s="286"/>
    </row>
    <row r="54" spans="1:13" s="10" customFormat="1" ht="38.1" customHeight="1">
      <c r="A54" s="155">
        <v>41</v>
      </c>
      <c r="B54" s="156" t="str">
        <f>'Data Identitas'!B49</f>
        <v>ZAHARA 4</v>
      </c>
      <c r="C54" s="126"/>
      <c r="D54" s="126"/>
      <c r="E54" s="126"/>
      <c r="F54" s="286"/>
      <c r="G54" s="126"/>
      <c r="H54" s="126"/>
      <c r="I54" s="126"/>
      <c r="J54" s="286"/>
      <c r="K54" s="126"/>
      <c r="L54" s="126"/>
      <c r="M54" s="286"/>
    </row>
    <row r="55" spans="1:13" s="10" customFormat="1" ht="38.1" customHeight="1">
      <c r="A55" s="155">
        <v>42</v>
      </c>
      <c r="B55" s="156" t="str">
        <f>'Data Identitas'!B50</f>
        <v>ZAHARA 5</v>
      </c>
      <c r="C55" s="126"/>
      <c r="D55" s="126"/>
      <c r="E55" s="126"/>
      <c r="F55" s="286"/>
      <c r="G55" s="126"/>
      <c r="H55" s="126"/>
      <c r="I55" s="126"/>
      <c r="J55" s="286"/>
      <c r="K55" s="126"/>
      <c r="L55" s="126"/>
      <c r="M55" s="286"/>
    </row>
    <row r="56" spans="1:13" s="10" customFormat="1" ht="38.1" customHeight="1">
      <c r="A56" s="155">
        <v>43</v>
      </c>
      <c r="B56" s="156" t="str">
        <f>'Data Identitas'!B51</f>
        <v>ZAHARA 6</v>
      </c>
      <c r="C56" s="126"/>
      <c r="D56" s="126"/>
      <c r="E56" s="126"/>
      <c r="F56" s="286"/>
      <c r="G56" s="126"/>
      <c r="H56" s="126"/>
      <c r="I56" s="126"/>
      <c r="J56" s="286"/>
      <c r="K56" s="126"/>
      <c r="L56" s="126"/>
      <c r="M56" s="286"/>
    </row>
    <row r="57" spans="1:13" s="10" customFormat="1" ht="38.1" customHeight="1">
      <c r="A57" s="155">
        <v>44</v>
      </c>
      <c r="B57" s="156" t="str">
        <f>'Data Identitas'!B52</f>
        <v>ZAHARA 7</v>
      </c>
      <c r="C57" s="126"/>
      <c r="D57" s="126"/>
      <c r="E57" s="126"/>
      <c r="F57" s="286"/>
      <c r="G57" s="126"/>
      <c r="H57" s="126"/>
      <c r="I57" s="126"/>
      <c r="J57" s="286"/>
      <c r="K57" s="126"/>
      <c r="L57" s="126"/>
      <c r="M57" s="286"/>
    </row>
    <row r="58" spans="1:13" s="10" customFormat="1" ht="38.1" customHeight="1">
      <c r="A58" s="155">
        <v>45</v>
      </c>
      <c r="B58" s="156" t="str">
        <f>'Data Identitas'!B53</f>
        <v>ZAHARA 8</v>
      </c>
      <c r="C58" s="126"/>
      <c r="D58" s="126"/>
      <c r="E58" s="126"/>
      <c r="F58" s="286"/>
      <c r="G58" s="126"/>
      <c r="H58" s="126"/>
      <c r="I58" s="126"/>
      <c r="J58" s="286"/>
      <c r="K58" s="126"/>
      <c r="L58" s="126"/>
      <c r="M58" s="286"/>
    </row>
    <row r="59" spans="1:13" ht="20.100000000000001" customHeight="1">
      <c r="A59" s="88"/>
      <c r="B59" s="88" t="s">
        <v>3</v>
      </c>
      <c r="C59" s="41" t="str">
        <f>IFERROR(AVERAGE(C14:C53),"")</f>
        <v/>
      </c>
      <c r="D59" s="41" t="str">
        <f>IFERROR(AVERAGE(D14:D53),"")</f>
        <v/>
      </c>
      <c r="E59" s="41"/>
      <c r="F59" s="41"/>
      <c r="G59" s="41" t="str">
        <f>IFERROR(AVERAGE(G14:G53),"")</f>
        <v/>
      </c>
      <c r="H59" s="41" t="str">
        <f>IFERROR(AVERAGE(H14:H53),"")</f>
        <v/>
      </c>
      <c r="I59" s="41"/>
      <c r="J59" s="41"/>
      <c r="K59" s="41" t="str">
        <f>IFERROR(AVERAGE(K14:K53),"")</f>
        <v/>
      </c>
      <c r="L59" s="41"/>
      <c r="M59" s="41"/>
    </row>
    <row r="60" spans="1:13">
      <c r="A60" s="86"/>
    </row>
    <row r="61" spans="1:13" hidden="1">
      <c r="A61" s="86"/>
    </row>
  </sheetData>
  <sheetProtection password="CCD0" sheet="1" objects="1" scenarios="1"/>
  <customSheetViews>
    <customSheetView guid="{3AAD01A2-9FF9-4DC3-96F0-2732E879BCFC}" showGridLines="0" showRowCol="0" hiddenRows="1" hiddenColumns="1">
      <selection activeCell="M20" sqref="M20"/>
      <pageMargins left="0.7" right="0.7" top="0.75" bottom="0.75" header="0.3" footer="0.3"/>
    </customSheetView>
  </customSheetViews>
  <mergeCells count="12">
    <mergeCell ref="K10:L10"/>
    <mergeCell ref="A12:A13"/>
    <mergeCell ref="B12:B13"/>
    <mergeCell ref="C12:F12"/>
    <mergeCell ref="G12:J12"/>
    <mergeCell ref="K12:M12"/>
    <mergeCell ref="C1:M1"/>
    <mergeCell ref="C2:M2"/>
    <mergeCell ref="C3:M3"/>
    <mergeCell ref="C4:M6"/>
    <mergeCell ref="C9:E9"/>
    <mergeCell ref="K9:L9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0000CC"/>
  </sheetPr>
  <dimension ref="A1:BT57"/>
  <sheetViews>
    <sheetView showGridLines="0" showRowColHeaders="0" topLeftCell="U4" zoomScale="130" zoomScaleNormal="130" workbookViewId="0">
      <selection activeCell="AT12" sqref="AT12:AT56"/>
    </sheetView>
  </sheetViews>
  <sheetFormatPr defaultColWidth="0" defaultRowHeight="15" zeroHeight="1"/>
  <cols>
    <col min="1" max="1" width="4.7109375" style="22" customWidth="1"/>
    <col min="2" max="2" width="29.42578125" bestFit="1" customWidth="1"/>
    <col min="3" max="3" width="4.7109375" customWidth="1"/>
    <col min="4" max="4" width="4.28515625" style="38" customWidth="1"/>
    <col min="5" max="5" width="4.28515625" customWidth="1"/>
    <col min="6" max="6" width="4.28515625" style="38" customWidth="1"/>
    <col min="7" max="7" width="4.28515625" customWidth="1"/>
    <col min="8" max="8" width="4.28515625" style="38" customWidth="1"/>
    <col min="9" max="9" width="4.28515625" customWidth="1"/>
    <col min="10" max="10" width="4.28515625" style="38" customWidth="1"/>
    <col min="11" max="11" width="4.28515625" customWidth="1"/>
    <col min="12" max="12" width="4.28515625" style="38" customWidth="1"/>
    <col min="13" max="13" width="4.28515625" customWidth="1"/>
    <col min="14" max="14" width="4.28515625" style="38" customWidth="1"/>
    <col min="15" max="15" width="4.28515625" customWidth="1"/>
    <col min="16" max="16" width="4.28515625" style="38" customWidth="1"/>
    <col min="17" max="17" width="4.28515625" customWidth="1"/>
    <col min="18" max="18" width="4.28515625" style="38" customWidth="1"/>
    <col min="19" max="19" width="4.28515625" customWidth="1"/>
    <col min="20" max="20" width="4.28515625" style="38" customWidth="1"/>
    <col min="21" max="21" width="4.28515625" customWidth="1"/>
    <col min="22" max="22" width="4.28515625" style="38" customWidth="1"/>
    <col min="23" max="23" width="4.28515625" customWidth="1"/>
    <col min="24" max="24" width="4.28515625" style="38" customWidth="1"/>
    <col min="25" max="25" width="4.28515625" customWidth="1"/>
    <col min="26" max="26" width="4.28515625" style="38" customWidth="1"/>
    <col min="27" max="27" width="4.28515625" customWidth="1"/>
    <col min="28" max="28" width="4.28515625" style="38" customWidth="1"/>
    <col min="29" max="29" width="4.28515625" customWidth="1"/>
    <col min="30" max="30" width="4.28515625" style="38" customWidth="1"/>
    <col min="31" max="31" width="4.28515625" customWidth="1"/>
    <col min="32" max="32" width="4.28515625" style="38" customWidth="1"/>
    <col min="33" max="33" width="4.28515625" customWidth="1"/>
    <col min="34" max="34" width="4.28515625" style="38" customWidth="1"/>
    <col min="35" max="35" width="4.28515625" customWidth="1"/>
    <col min="36" max="36" width="4.28515625" style="38" customWidth="1"/>
    <col min="37" max="37" width="4.28515625" customWidth="1"/>
    <col min="38" max="38" width="4.28515625" style="38" customWidth="1"/>
    <col min="39" max="39" width="4.28515625" customWidth="1"/>
    <col min="40" max="40" width="4.28515625" style="38" customWidth="1"/>
    <col min="41" max="41" width="4.28515625" customWidth="1"/>
    <col min="42" max="42" width="4.28515625" style="38" customWidth="1"/>
    <col min="43" max="43" width="4.28515625" customWidth="1"/>
    <col min="44" max="44" width="4.28515625" style="38" customWidth="1"/>
    <col min="45" max="45" width="4.28515625" customWidth="1"/>
    <col min="46" max="46" width="4.28515625" style="38" customWidth="1"/>
    <col min="47" max="47" width="4.28515625" customWidth="1"/>
    <col min="48" max="48" width="4.28515625" style="38" customWidth="1"/>
    <col min="49" max="49" width="4.28515625" customWidth="1"/>
    <col min="50" max="50" width="4.28515625" style="38" customWidth="1"/>
    <col min="51" max="51" width="4.28515625" customWidth="1"/>
    <col min="52" max="52" width="4.28515625" style="38" customWidth="1"/>
    <col min="53" max="53" width="4.28515625" customWidth="1"/>
    <col min="54" max="54" width="4.28515625" style="38" customWidth="1"/>
    <col min="55" max="55" width="4.28515625" customWidth="1"/>
    <col min="56" max="56" width="4.28515625" style="38" customWidth="1"/>
    <col min="57" max="57" width="4.28515625" customWidth="1"/>
    <col min="58" max="58" width="4.28515625" style="38" customWidth="1"/>
    <col min="59" max="59" width="4.28515625" customWidth="1"/>
    <col min="60" max="60" width="4.28515625" style="38" customWidth="1"/>
    <col min="61" max="61" width="4.28515625" customWidth="1"/>
    <col min="62" max="62" width="4.28515625" style="38" customWidth="1"/>
    <col min="63" max="63" width="7" bestFit="1" customWidth="1"/>
    <col min="64" max="64" width="6.42578125" bestFit="1" customWidth="1"/>
    <col min="65" max="65" width="6" customWidth="1"/>
    <col min="66" max="67" width="9.140625" customWidth="1"/>
    <col min="68" max="72" width="0" hidden="1" customWidth="1"/>
    <col min="73" max="16384" width="9.140625" hidden="1"/>
  </cols>
  <sheetData>
    <row r="1" spans="1:72" s="72" customFormat="1" ht="18.75">
      <c r="A1" s="76"/>
      <c r="C1" s="379" t="str">
        <f>UPPER("PEMERINTAH  "&amp;'Data Raport'!C4:F4)</f>
        <v>PEMERINTAH  KOTA MEDAN</v>
      </c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  <c r="Q1" s="379"/>
      <c r="R1" s="379"/>
      <c r="S1" s="379"/>
      <c r="T1" s="379"/>
      <c r="U1" s="379"/>
      <c r="V1" s="379"/>
      <c r="W1" s="379"/>
      <c r="X1" s="379"/>
      <c r="Y1" s="379"/>
      <c r="Z1" s="379"/>
      <c r="AA1" s="379"/>
      <c r="AB1" s="379"/>
      <c r="AC1" s="379"/>
      <c r="AD1" s="38"/>
      <c r="AF1" s="38"/>
      <c r="AH1" s="38"/>
      <c r="AJ1" s="38"/>
      <c r="AL1" s="38"/>
      <c r="AN1" s="38"/>
      <c r="AP1" s="38"/>
      <c r="AR1" s="38"/>
      <c r="AT1" s="38"/>
      <c r="AV1" s="38"/>
      <c r="AX1" s="38"/>
      <c r="AZ1" s="38"/>
      <c r="BB1" s="38"/>
      <c r="BD1" s="38"/>
      <c r="BF1" s="38"/>
      <c r="BH1" s="38"/>
      <c r="BJ1" s="38"/>
    </row>
    <row r="2" spans="1:72" s="72" customFormat="1" ht="21">
      <c r="A2" s="76"/>
      <c r="C2" s="380" t="str">
        <f>UPPER('Data Raport'!C3:F3)</f>
        <v>DINAS PENDIDIKAN KOTA MEDAN</v>
      </c>
      <c r="D2" s="380"/>
      <c r="E2" s="380"/>
      <c r="F2" s="380"/>
      <c r="G2" s="380"/>
      <c r="H2" s="380"/>
      <c r="I2" s="380"/>
      <c r="J2" s="380"/>
      <c r="K2" s="380"/>
      <c r="L2" s="380"/>
      <c r="M2" s="380"/>
      <c r="N2" s="380"/>
      <c r="O2" s="380"/>
      <c r="P2" s="380"/>
      <c r="Q2" s="380"/>
      <c r="R2" s="380"/>
      <c r="S2" s="380"/>
      <c r="T2" s="380"/>
      <c r="U2" s="380"/>
      <c r="V2" s="380"/>
      <c r="W2" s="380"/>
      <c r="X2" s="380"/>
      <c r="Y2" s="380"/>
      <c r="Z2" s="380"/>
      <c r="AA2" s="380"/>
      <c r="AB2" s="380"/>
      <c r="AC2" s="380"/>
      <c r="AD2" s="38"/>
      <c r="AF2" s="38"/>
      <c r="AH2" s="38"/>
      <c r="AJ2" s="38"/>
      <c r="AL2" s="38"/>
      <c r="AN2" s="38"/>
      <c r="AP2" s="38"/>
      <c r="AR2" s="38"/>
      <c r="AT2" s="38"/>
      <c r="AV2" s="38"/>
      <c r="AX2" s="38"/>
      <c r="AZ2" s="38"/>
      <c r="BB2" s="38"/>
      <c r="BD2" s="38"/>
      <c r="BF2" s="38"/>
      <c r="BH2" s="38"/>
      <c r="BJ2" s="38"/>
    </row>
    <row r="3" spans="1:72" s="72" customFormat="1" ht="33.75">
      <c r="A3" s="76"/>
      <c r="C3" s="381" t="str">
        <f>UPPER('Data Raport'!C5:F5)</f>
        <v>SMP NEGERI 1 TEBING TINGGI</v>
      </c>
      <c r="D3" s="381"/>
      <c r="E3" s="381"/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1"/>
      <c r="AA3" s="381"/>
      <c r="AB3" s="381"/>
      <c r="AC3" s="381"/>
      <c r="AD3" s="38"/>
      <c r="AF3" s="38"/>
      <c r="AH3" s="38"/>
      <c r="AJ3" s="38"/>
      <c r="AL3" s="38"/>
      <c r="AN3" s="38"/>
      <c r="AP3" s="38"/>
      <c r="AR3" s="38"/>
      <c r="AT3" s="38"/>
      <c r="AV3" s="38"/>
      <c r="AX3" s="38"/>
      <c r="AZ3" s="38"/>
      <c r="BB3" s="38"/>
      <c r="BD3" s="38"/>
      <c r="BF3" s="38"/>
      <c r="BH3" s="38"/>
      <c r="BJ3" s="38"/>
    </row>
    <row r="4" spans="1:72" s="72" customFormat="1">
      <c r="A4" s="76"/>
      <c r="D4" s="38"/>
      <c r="F4" s="38"/>
      <c r="H4" s="38"/>
      <c r="J4" s="38"/>
      <c r="L4" s="38"/>
      <c r="N4" s="38"/>
      <c r="P4" s="38"/>
      <c r="R4" s="38"/>
      <c r="T4" s="38"/>
      <c r="V4" s="38"/>
      <c r="X4" s="38"/>
      <c r="Z4" s="38"/>
      <c r="AB4" s="38"/>
      <c r="AD4" s="38"/>
      <c r="AF4" s="38"/>
      <c r="AH4" s="38"/>
      <c r="AJ4" s="38"/>
      <c r="AL4" s="38"/>
      <c r="AN4" s="38"/>
      <c r="AP4" s="38"/>
      <c r="AR4" s="38"/>
      <c r="AT4" s="38"/>
      <c r="AV4" s="38"/>
      <c r="AX4" s="38"/>
      <c r="AZ4" s="38"/>
      <c r="BB4" s="38"/>
      <c r="BD4" s="38"/>
      <c r="BF4" s="38"/>
      <c r="BH4" s="38"/>
      <c r="BJ4" s="38"/>
    </row>
    <row r="5" spans="1:72" ht="18.75">
      <c r="D5" s="388" t="s">
        <v>89</v>
      </c>
      <c r="E5" s="388"/>
      <c r="F5" s="388"/>
      <c r="G5" s="388"/>
      <c r="H5" s="388"/>
      <c r="I5" s="388"/>
      <c r="J5" s="388"/>
      <c r="K5" s="388"/>
      <c r="L5" s="388"/>
      <c r="M5" s="388"/>
      <c r="N5" s="388"/>
      <c r="O5" s="388"/>
      <c r="P5" s="388"/>
      <c r="Q5" s="388"/>
      <c r="R5" s="388"/>
      <c r="S5" s="388"/>
      <c r="T5" s="388"/>
      <c r="U5" s="388"/>
      <c r="V5" s="388"/>
      <c r="W5" s="388"/>
      <c r="X5" s="388"/>
      <c r="Y5" s="388"/>
      <c r="Z5" s="388"/>
      <c r="AA5" s="388"/>
      <c r="AB5" s="388"/>
    </row>
    <row r="6" spans="1:72">
      <c r="C6" s="389" t="s">
        <v>90</v>
      </c>
      <c r="D6" s="389"/>
      <c r="E6" s="389"/>
      <c r="F6" s="367" t="str">
        <f>Home!D16</f>
        <v>7 - 1</v>
      </c>
      <c r="G6" s="367"/>
      <c r="H6" s="367"/>
      <c r="I6" s="389" t="s">
        <v>91</v>
      </c>
      <c r="J6" s="389"/>
      <c r="K6" s="389"/>
      <c r="L6" s="389"/>
      <c r="M6" s="390" t="str">
        <f>Home!D18</f>
        <v>Genap</v>
      </c>
      <c r="N6" s="391"/>
      <c r="O6" s="391"/>
      <c r="P6" s="391"/>
      <c r="R6" s="392" t="s">
        <v>92</v>
      </c>
      <c r="S6" s="392"/>
      <c r="T6" s="392"/>
      <c r="U6" s="392"/>
      <c r="V6" s="393" t="str">
        <f>Home!D20</f>
        <v>2014/2015</v>
      </c>
      <c r="W6" s="393"/>
      <c r="X6" s="393"/>
    </row>
    <row r="7" spans="1:72"/>
    <row r="8" spans="1:72">
      <c r="A8" s="385" t="s">
        <v>66</v>
      </c>
      <c r="B8" s="385" t="s">
        <v>2</v>
      </c>
      <c r="C8" s="382" t="s">
        <v>67</v>
      </c>
      <c r="D8" s="382"/>
      <c r="E8" s="382"/>
      <c r="F8" s="382"/>
      <c r="G8" s="382"/>
      <c r="H8" s="382"/>
      <c r="I8" s="382" t="s">
        <v>232</v>
      </c>
      <c r="J8" s="382"/>
      <c r="K8" s="382"/>
      <c r="L8" s="382"/>
      <c r="M8" s="382"/>
      <c r="N8" s="382"/>
      <c r="O8" s="382" t="s">
        <v>68</v>
      </c>
      <c r="P8" s="382"/>
      <c r="Q8" s="382"/>
      <c r="R8" s="382"/>
      <c r="S8" s="382"/>
      <c r="T8" s="382"/>
      <c r="U8" s="382" t="s">
        <v>69</v>
      </c>
      <c r="V8" s="382"/>
      <c r="W8" s="382"/>
      <c r="X8" s="382"/>
      <c r="Y8" s="382"/>
      <c r="Z8" s="382"/>
      <c r="AA8" s="382" t="s">
        <v>29</v>
      </c>
      <c r="AB8" s="382"/>
      <c r="AC8" s="382"/>
      <c r="AD8" s="382"/>
      <c r="AE8" s="382"/>
      <c r="AF8" s="382"/>
      <c r="AG8" s="382" t="s">
        <v>34</v>
      </c>
      <c r="AH8" s="382"/>
      <c r="AI8" s="382"/>
      <c r="AJ8" s="382"/>
      <c r="AK8" s="382"/>
      <c r="AL8" s="382"/>
      <c r="AM8" s="382" t="s">
        <v>74</v>
      </c>
      <c r="AN8" s="382"/>
      <c r="AO8" s="382"/>
      <c r="AP8" s="382"/>
      <c r="AQ8" s="382"/>
      <c r="AR8" s="382"/>
      <c r="AS8" s="382" t="s">
        <v>40</v>
      </c>
      <c r="AT8" s="382"/>
      <c r="AU8" s="382"/>
      <c r="AV8" s="382"/>
      <c r="AW8" s="382"/>
      <c r="AX8" s="382"/>
      <c r="AY8" s="382" t="s">
        <v>75</v>
      </c>
      <c r="AZ8" s="382"/>
      <c r="BA8" s="382"/>
      <c r="BB8" s="382"/>
      <c r="BC8" s="382"/>
      <c r="BD8" s="382"/>
      <c r="BE8" s="382" t="s">
        <v>70</v>
      </c>
      <c r="BF8" s="382"/>
      <c r="BG8" s="382"/>
      <c r="BH8" s="382"/>
      <c r="BI8" s="382"/>
      <c r="BJ8" s="382"/>
      <c r="BK8" s="382" t="s">
        <v>71</v>
      </c>
      <c r="BL8" s="382"/>
      <c r="BM8" s="382"/>
      <c r="BN8" s="394" t="s">
        <v>130</v>
      </c>
      <c r="BO8" s="370" t="s">
        <v>131</v>
      </c>
    </row>
    <row r="9" spans="1:72" ht="15.75">
      <c r="A9" s="386"/>
      <c r="B9" s="386"/>
      <c r="C9" s="383" t="s">
        <v>4</v>
      </c>
      <c r="D9" s="384"/>
      <c r="E9" s="383" t="s">
        <v>5</v>
      </c>
      <c r="F9" s="384"/>
      <c r="G9" s="383" t="s">
        <v>73</v>
      </c>
      <c r="H9" s="384"/>
      <c r="I9" s="383" t="s">
        <v>4</v>
      </c>
      <c r="J9" s="384"/>
      <c r="K9" s="383" t="s">
        <v>5</v>
      </c>
      <c r="L9" s="384"/>
      <c r="M9" s="383" t="s">
        <v>73</v>
      </c>
      <c r="N9" s="384"/>
      <c r="O9" s="383" t="s">
        <v>4</v>
      </c>
      <c r="P9" s="384"/>
      <c r="Q9" s="383" t="s">
        <v>5</v>
      </c>
      <c r="R9" s="384"/>
      <c r="S9" s="383" t="s">
        <v>73</v>
      </c>
      <c r="T9" s="384"/>
      <c r="U9" s="383" t="s">
        <v>4</v>
      </c>
      <c r="V9" s="384"/>
      <c r="W9" s="383" t="s">
        <v>5</v>
      </c>
      <c r="X9" s="384"/>
      <c r="Y9" s="383" t="s">
        <v>73</v>
      </c>
      <c r="Z9" s="384"/>
      <c r="AA9" s="383" t="s">
        <v>4</v>
      </c>
      <c r="AB9" s="384"/>
      <c r="AC9" s="383" t="s">
        <v>5</v>
      </c>
      <c r="AD9" s="384"/>
      <c r="AE9" s="383" t="s">
        <v>73</v>
      </c>
      <c r="AF9" s="384"/>
      <c r="AG9" s="383" t="s">
        <v>4</v>
      </c>
      <c r="AH9" s="384"/>
      <c r="AI9" s="383" t="s">
        <v>5</v>
      </c>
      <c r="AJ9" s="384"/>
      <c r="AK9" s="383" t="s">
        <v>73</v>
      </c>
      <c r="AL9" s="384"/>
      <c r="AM9" s="383" t="s">
        <v>4</v>
      </c>
      <c r="AN9" s="384"/>
      <c r="AO9" s="383" t="s">
        <v>5</v>
      </c>
      <c r="AP9" s="384"/>
      <c r="AQ9" s="383" t="s">
        <v>73</v>
      </c>
      <c r="AR9" s="384"/>
      <c r="AS9" s="383" t="s">
        <v>4</v>
      </c>
      <c r="AT9" s="384"/>
      <c r="AU9" s="383" t="s">
        <v>5</v>
      </c>
      <c r="AV9" s="384"/>
      <c r="AW9" s="383" t="s">
        <v>73</v>
      </c>
      <c r="AX9" s="384"/>
      <c r="AY9" s="383" t="s">
        <v>4</v>
      </c>
      <c r="AZ9" s="384"/>
      <c r="BA9" s="383" t="s">
        <v>5</v>
      </c>
      <c r="BB9" s="384"/>
      <c r="BC9" s="383" t="s">
        <v>73</v>
      </c>
      <c r="BD9" s="384"/>
      <c r="BE9" s="383" t="s">
        <v>4</v>
      </c>
      <c r="BF9" s="384"/>
      <c r="BG9" s="383" t="s">
        <v>5</v>
      </c>
      <c r="BH9" s="384"/>
      <c r="BI9" s="383" t="s">
        <v>73</v>
      </c>
      <c r="BJ9" s="384"/>
      <c r="BK9" s="39" t="s">
        <v>4</v>
      </c>
      <c r="BL9" s="39" t="s">
        <v>5</v>
      </c>
      <c r="BM9" s="39" t="s">
        <v>73</v>
      </c>
      <c r="BN9" s="394"/>
      <c r="BO9" s="370"/>
    </row>
    <row r="10" spans="1:72">
      <c r="A10" s="387"/>
      <c r="B10" s="387"/>
      <c r="C10" s="50" t="s">
        <v>18</v>
      </c>
      <c r="D10" s="52" t="s">
        <v>16</v>
      </c>
      <c r="E10" s="50" t="s">
        <v>18</v>
      </c>
      <c r="F10" s="52" t="s">
        <v>16</v>
      </c>
      <c r="G10" s="50" t="s">
        <v>18</v>
      </c>
      <c r="H10" s="52" t="s">
        <v>16</v>
      </c>
      <c r="I10" s="50" t="s">
        <v>18</v>
      </c>
      <c r="J10" s="52" t="s">
        <v>16</v>
      </c>
      <c r="K10" s="50" t="s">
        <v>18</v>
      </c>
      <c r="L10" s="52" t="s">
        <v>16</v>
      </c>
      <c r="M10" s="50" t="s">
        <v>18</v>
      </c>
      <c r="N10" s="52" t="s">
        <v>16</v>
      </c>
      <c r="O10" s="50" t="s">
        <v>18</v>
      </c>
      <c r="P10" s="52" t="s">
        <v>16</v>
      </c>
      <c r="Q10" s="50" t="s">
        <v>18</v>
      </c>
      <c r="R10" s="52" t="s">
        <v>16</v>
      </c>
      <c r="S10" s="50" t="s">
        <v>18</v>
      </c>
      <c r="T10" s="52" t="s">
        <v>16</v>
      </c>
      <c r="U10" s="50" t="s">
        <v>18</v>
      </c>
      <c r="V10" s="52" t="s">
        <v>16</v>
      </c>
      <c r="W10" s="50" t="s">
        <v>18</v>
      </c>
      <c r="X10" s="52" t="s">
        <v>16</v>
      </c>
      <c r="Y10" s="50" t="s">
        <v>18</v>
      </c>
      <c r="Z10" s="52" t="s">
        <v>16</v>
      </c>
      <c r="AA10" s="50" t="s">
        <v>18</v>
      </c>
      <c r="AB10" s="52" t="s">
        <v>16</v>
      </c>
      <c r="AC10" s="50" t="s">
        <v>18</v>
      </c>
      <c r="AD10" s="52" t="s">
        <v>16</v>
      </c>
      <c r="AE10" s="50" t="s">
        <v>18</v>
      </c>
      <c r="AF10" s="52" t="s">
        <v>16</v>
      </c>
      <c r="AG10" s="50" t="s">
        <v>18</v>
      </c>
      <c r="AH10" s="52" t="s">
        <v>16</v>
      </c>
      <c r="AI10" s="50" t="s">
        <v>18</v>
      </c>
      <c r="AJ10" s="51" t="s">
        <v>16</v>
      </c>
      <c r="AK10" s="50" t="s">
        <v>18</v>
      </c>
      <c r="AL10" s="52" t="s">
        <v>16</v>
      </c>
      <c r="AM10" s="50" t="s">
        <v>18</v>
      </c>
      <c r="AN10" s="52" t="s">
        <v>16</v>
      </c>
      <c r="AO10" s="50" t="s">
        <v>18</v>
      </c>
      <c r="AP10" s="52" t="s">
        <v>16</v>
      </c>
      <c r="AQ10" s="50" t="s">
        <v>18</v>
      </c>
      <c r="AR10" s="52" t="s">
        <v>16</v>
      </c>
      <c r="AS10" s="50" t="s">
        <v>18</v>
      </c>
      <c r="AT10" s="52" t="s">
        <v>16</v>
      </c>
      <c r="AU10" s="50" t="s">
        <v>18</v>
      </c>
      <c r="AV10" s="52" t="s">
        <v>16</v>
      </c>
      <c r="AW10" s="50" t="s">
        <v>18</v>
      </c>
      <c r="AX10" s="52" t="s">
        <v>16</v>
      </c>
      <c r="AY10" s="50" t="s">
        <v>18</v>
      </c>
      <c r="AZ10" s="52" t="s">
        <v>16</v>
      </c>
      <c r="BA10" s="50" t="s">
        <v>18</v>
      </c>
      <c r="BB10" s="52" t="s">
        <v>16</v>
      </c>
      <c r="BC10" s="50" t="s">
        <v>18</v>
      </c>
      <c r="BD10" s="52" t="s">
        <v>16</v>
      </c>
      <c r="BE10" s="50" t="s">
        <v>18</v>
      </c>
      <c r="BF10" s="52" t="s">
        <v>16</v>
      </c>
      <c r="BG10" s="50" t="s">
        <v>18</v>
      </c>
      <c r="BH10" s="52" t="s">
        <v>16</v>
      </c>
      <c r="BI10" s="50" t="s">
        <v>18</v>
      </c>
      <c r="BJ10" s="52" t="s">
        <v>16</v>
      </c>
      <c r="BK10" s="50" t="s">
        <v>18</v>
      </c>
      <c r="BL10" s="50" t="s">
        <v>18</v>
      </c>
      <c r="BM10" s="50" t="s">
        <v>18</v>
      </c>
      <c r="BN10" s="394"/>
      <c r="BO10" s="370"/>
      <c r="BP10" s="35"/>
      <c r="BQ10" s="35"/>
      <c r="BR10" s="35"/>
      <c r="BS10" s="35"/>
      <c r="BT10" s="35"/>
    </row>
    <row r="11" spans="1:72">
      <c r="A11" s="26">
        <v>1</v>
      </c>
      <c r="B11" s="3" t="str">
        <f>'Data Identitas'!B9</f>
        <v>ADHE JUNAEDY</v>
      </c>
      <c r="C11" s="36" t="str">
        <f>IF(P.Ag!D14="","",P.Ag!D14)</f>
        <v/>
      </c>
      <c r="D11" s="37" t="str">
        <f>IF(P.Ag!E14="","",P.Ag!E14)</f>
        <v/>
      </c>
      <c r="E11" s="36" t="str">
        <f>IF(P.Ag!H14="","",P.Ag!H14)</f>
        <v/>
      </c>
      <c r="F11" s="37" t="str">
        <f>IF(P.Ag!I14="","",P.Ag!I14)</f>
        <v/>
      </c>
      <c r="G11" s="36" t="str">
        <f>IF(P.Ag!K14="","",P.Ag!K14)</f>
        <v/>
      </c>
      <c r="H11" s="37" t="str">
        <f>IF(P.Ag!L14="","",P.Ag!L14)</f>
        <v/>
      </c>
      <c r="I11" s="36" t="str">
        <f>IF(PPKn!D14="","",PPKn!D14)</f>
        <v/>
      </c>
      <c r="J11" s="37" t="str">
        <f>IF(PPKn!E14="","",PPKn!E14)</f>
        <v/>
      </c>
      <c r="K11" s="36" t="str">
        <f>IF(PPKn!H14="","",PPKn!H14)</f>
        <v/>
      </c>
      <c r="L11" s="37" t="str">
        <f>IF(PPKn!I14="","",PPKn!I14)</f>
        <v/>
      </c>
      <c r="M11" s="36" t="str">
        <f>IF(PPKn!K14="","",PPKn!K14)</f>
        <v/>
      </c>
      <c r="N11" s="37" t="str">
        <f>IF(PPKn!L14="","",PPKn!L14)</f>
        <v/>
      </c>
      <c r="O11" s="36" t="str">
        <f>IF(B.Ind!D14="","",B.Ind!D14)</f>
        <v/>
      </c>
      <c r="P11" s="37" t="str">
        <f>IF(B.Ind!E14="","",B.Ind!E14)</f>
        <v/>
      </c>
      <c r="Q11" s="36" t="str">
        <f>IF(B.Ind!H14="","",B.Ind!H14)</f>
        <v/>
      </c>
      <c r="R11" s="37" t="str">
        <f>IF(B.Ind!I14="","",B.Ind!I14)</f>
        <v/>
      </c>
      <c r="S11" s="36" t="str">
        <f>IF(B.Ind!K14="","",B.Ind!K14)</f>
        <v/>
      </c>
      <c r="T11" s="37" t="str">
        <f>IF(B.Ind!L14="","",B.Ind!L14)</f>
        <v/>
      </c>
      <c r="U11" s="36" t="str">
        <f>IF(MM!D14="","",MM!D14)</f>
        <v/>
      </c>
      <c r="V11" s="37" t="str">
        <f>IF(MM!E14="","",MM!E14)</f>
        <v/>
      </c>
      <c r="W11" s="36" t="str">
        <f>IF(MM!H14="","",MM!H14)</f>
        <v/>
      </c>
      <c r="X11" s="37" t="str">
        <f>IF(MM!I14="","",MM!I14)</f>
        <v/>
      </c>
      <c r="Y11" s="36" t="str">
        <f>IF(MM!K14="","",MM!K14)</f>
        <v/>
      </c>
      <c r="Z11" s="37" t="str">
        <f>IF(MM!L14="","",MM!L14)</f>
        <v/>
      </c>
      <c r="AA11" s="36" t="str">
        <f>IF(IPA!D14="","",IPA!D14)</f>
        <v/>
      </c>
      <c r="AB11" s="37" t="str">
        <f>IF(IPA!E14="","",IPA!E14)</f>
        <v/>
      </c>
      <c r="AC11" s="36" t="str">
        <f>IF(IPA!H14="","",IPA!H14)</f>
        <v/>
      </c>
      <c r="AD11" s="37" t="str">
        <f>IF(IPA!I14="","",IPA!I14)</f>
        <v/>
      </c>
      <c r="AE11" s="36" t="str">
        <f>IF(IPA!K14="","",IPA!K14)</f>
        <v/>
      </c>
      <c r="AF11" s="37" t="str">
        <f>IF(IPA!L14="","",IPA!L14)</f>
        <v/>
      </c>
      <c r="AG11" s="36" t="str">
        <f>IF(IPS!D14="","",IPS!D14)</f>
        <v/>
      </c>
      <c r="AH11" s="37" t="str">
        <f>IF(IPS!E14="","",IPS!E14)</f>
        <v/>
      </c>
      <c r="AI11" s="36" t="str">
        <f>IF(IPS!H14="","",IPS!H14)</f>
        <v/>
      </c>
      <c r="AJ11" s="37" t="str">
        <f>IF(IPS!I14="","",IPS!I14)</f>
        <v/>
      </c>
      <c r="AK11" s="36" t="str">
        <f>IF(IPS!K14="","",IPS!K14)</f>
        <v/>
      </c>
      <c r="AL11" s="37" t="str">
        <f>IF(IPS!L14="","",IPS!L14)</f>
        <v/>
      </c>
      <c r="AM11" s="36" t="str">
        <f>IF(BIng!D14="","",BIng!D14)</f>
        <v/>
      </c>
      <c r="AN11" s="37" t="str">
        <f>IF(BIng!E14="","",BIng!E14)</f>
        <v/>
      </c>
      <c r="AO11" s="36" t="str">
        <f>IF(BIng!H14="","",BIng!H14)</f>
        <v/>
      </c>
      <c r="AP11" s="37" t="str">
        <f>IF(BIng!I14="","",BIng!I14)</f>
        <v/>
      </c>
      <c r="AQ11" s="36" t="str">
        <f>IF(BIng!K14="","",BIng!K14)</f>
        <v/>
      </c>
      <c r="AR11" s="37" t="str">
        <f>IF(BIng!L14="","",BIng!L14)</f>
        <v/>
      </c>
      <c r="AS11" s="36" t="str">
        <f>IF(SBd!D14="","",SBd!D14)</f>
        <v/>
      </c>
      <c r="AT11" s="37" t="str">
        <f>IF(SBd!E14="","",SBd!E14)</f>
        <v/>
      </c>
      <c r="AU11" s="36" t="str">
        <f>IF(SBd!H14="","",SBd!H14)</f>
        <v/>
      </c>
      <c r="AV11" s="37" t="str">
        <f>IF(SBd!I14="","",SBd!I14)</f>
        <v/>
      </c>
      <c r="AW11" s="36" t="str">
        <f>IF(SBd!K14="","",SBd!K14)</f>
        <v/>
      </c>
      <c r="AX11" s="37" t="str">
        <f>IF(SBd!L14="","",SBd!L14)</f>
        <v/>
      </c>
      <c r="AY11" s="36" t="str">
        <f>IF(Pjk!D14="","",Pjk!D14)</f>
        <v/>
      </c>
      <c r="AZ11" s="37" t="str">
        <f>IF(Pjk!E14="","",Pjk!E14)</f>
        <v/>
      </c>
      <c r="BA11" s="36" t="str">
        <f>IF(Pjk!H14="","",Pjk!H14)</f>
        <v/>
      </c>
      <c r="BB11" s="37" t="str">
        <f>IF(Pjk!I14="","",Pjk!I14)</f>
        <v/>
      </c>
      <c r="BC11" s="36" t="str">
        <f>IF(Pjk!K14="","",Pjk!K14)</f>
        <v/>
      </c>
      <c r="BD11" s="37" t="str">
        <f>IF(Pjk!L14="","",Pjk!L14)</f>
        <v/>
      </c>
      <c r="BE11" s="36" t="str">
        <f>IF(Prk!D14="","",Prk!D14)</f>
        <v/>
      </c>
      <c r="BF11" s="37" t="str">
        <f>IF(Prk!E14="","",Prk!E14)</f>
        <v/>
      </c>
      <c r="BG11" s="36" t="str">
        <f>IF(Prk!H14="","",Prk!H14)</f>
        <v/>
      </c>
      <c r="BH11" s="37" t="str">
        <f>IF(Prk!I14="","",Prk!I14)</f>
        <v/>
      </c>
      <c r="BI11" s="36" t="str">
        <f>IF(Prk!K14="","",Prk!K14)</f>
        <v/>
      </c>
      <c r="BJ11" s="37" t="str">
        <f>IF(Prk!L14="","",Prk!L14)</f>
        <v/>
      </c>
      <c r="BK11" s="36">
        <f>SUM(C11,I11,O11,U11,AA11,AG11,AM11,AS11,AY11,BE11)</f>
        <v>0</v>
      </c>
      <c r="BL11" s="36">
        <f>SUM(E11,K11,Q11,W11,AC11,AI11,AO11,AU11,BA11,BG11)</f>
        <v>0</v>
      </c>
      <c r="BM11" s="36">
        <f>SUM(G11,M11,S11,Y11,AE11,AK11,AQ11,AW11,BC11,BI11)</f>
        <v>0</v>
      </c>
      <c r="BN11" s="42">
        <f>SUM(BK11:BM11)</f>
        <v>0</v>
      </c>
      <c r="BO11" s="3">
        <f>RANK(BN11,$BN$11:$BN$55)</f>
        <v>1</v>
      </c>
    </row>
    <row r="12" spans="1:72">
      <c r="A12" s="26">
        <v>2</v>
      </c>
      <c r="B12" s="3" t="str">
        <f>'Data Identitas'!B10</f>
        <v>ANDRE WINDO SINAGA</v>
      </c>
      <c r="C12" s="36" t="str">
        <f>IF(P.Ag!D15="","",P.Ag!D15)</f>
        <v/>
      </c>
      <c r="D12" s="37" t="str">
        <f>IF(P.Ag!E15="","",P.Ag!E15)</f>
        <v/>
      </c>
      <c r="E12" s="36" t="str">
        <f>IF(P.Ag!H15="","",P.Ag!H15)</f>
        <v/>
      </c>
      <c r="F12" s="37" t="str">
        <f>IF(P.Ag!I15="","",P.Ag!I15)</f>
        <v/>
      </c>
      <c r="G12" s="36" t="str">
        <f>IF(P.Ag!K15="","",P.Ag!K15)</f>
        <v/>
      </c>
      <c r="H12" s="37" t="str">
        <f>IF(P.Ag!L15="","",P.Ag!L15)</f>
        <v/>
      </c>
      <c r="I12" s="36" t="str">
        <f>IF(PPKn!D15="","",PPKn!D15)</f>
        <v/>
      </c>
      <c r="J12" s="37" t="str">
        <f>IF(PPKn!E15="","",PPKn!E15)</f>
        <v/>
      </c>
      <c r="K12" s="36" t="str">
        <f>IF(PPKn!H15="","",PPKn!H15)</f>
        <v/>
      </c>
      <c r="L12" s="37" t="str">
        <f>IF(PPKn!I15="","",PPKn!I15)</f>
        <v/>
      </c>
      <c r="M12" s="36" t="str">
        <f>IF(PPKn!K15="","",PPKn!K15)</f>
        <v/>
      </c>
      <c r="N12" s="37" t="str">
        <f>IF(PPKn!L15="","",PPKn!L15)</f>
        <v/>
      </c>
      <c r="O12" s="36" t="str">
        <f>IF(B.Ind!D15="","",B.Ind!D15)</f>
        <v/>
      </c>
      <c r="P12" s="37" t="str">
        <f>IF(B.Ind!E15="","",B.Ind!E15)</f>
        <v/>
      </c>
      <c r="Q12" s="36" t="str">
        <f>IF(B.Ind!H15="","",B.Ind!H15)</f>
        <v/>
      </c>
      <c r="R12" s="37" t="str">
        <f>IF(B.Ind!I15="","",B.Ind!I15)</f>
        <v/>
      </c>
      <c r="S12" s="36" t="str">
        <f>IF(B.Ind!K15="","",B.Ind!K15)</f>
        <v/>
      </c>
      <c r="T12" s="37" t="str">
        <f>IF(B.Ind!L15="","",B.Ind!L15)</f>
        <v/>
      </c>
      <c r="U12" s="36" t="str">
        <f>IF(MM!D15="","",MM!D15)</f>
        <v/>
      </c>
      <c r="V12" s="37" t="str">
        <f>IF(MM!E15="","",MM!E15)</f>
        <v/>
      </c>
      <c r="W12" s="36" t="str">
        <f>IF(MM!H15="","",MM!H15)</f>
        <v/>
      </c>
      <c r="X12" s="37" t="str">
        <f>IF(MM!I15="","",MM!I15)</f>
        <v/>
      </c>
      <c r="Y12" s="36" t="str">
        <f>IF(MM!K15="","",MM!K15)</f>
        <v/>
      </c>
      <c r="Z12" s="37" t="str">
        <f>IF(MM!L15="","",MM!L15)</f>
        <v/>
      </c>
      <c r="AA12" s="36" t="str">
        <f>IF(IPA!D15="","",IPA!D15)</f>
        <v/>
      </c>
      <c r="AB12" s="37" t="str">
        <f>IF(IPA!E15="","",IPA!E15)</f>
        <v/>
      </c>
      <c r="AC12" s="36" t="str">
        <f>IF(IPA!H15="","",IPA!H15)</f>
        <v/>
      </c>
      <c r="AD12" s="37" t="str">
        <f>IF(IPA!I15="","",IPA!I15)</f>
        <v/>
      </c>
      <c r="AE12" s="36" t="str">
        <f>IF(IPA!K15="","",IPA!K15)</f>
        <v/>
      </c>
      <c r="AF12" s="37" t="str">
        <f>IF(IPA!L15="","",IPA!L15)</f>
        <v/>
      </c>
      <c r="AG12" s="36" t="str">
        <f>IF(IPS!D15="","",IPS!D15)</f>
        <v/>
      </c>
      <c r="AH12" s="37" t="str">
        <f>IF(IPS!E15="","",IPS!E15)</f>
        <v/>
      </c>
      <c r="AI12" s="36" t="str">
        <f>IF(IPS!H15="","",IPS!H15)</f>
        <v/>
      </c>
      <c r="AJ12" s="37" t="str">
        <f>IF(IPS!I15="","",IPS!I15)</f>
        <v/>
      </c>
      <c r="AK12" s="36" t="str">
        <f>IF(IPS!K15="","",IPS!K15)</f>
        <v/>
      </c>
      <c r="AL12" s="37" t="str">
        <f>IF(IPS!L15="","",IPS!L15)</f>
        <v/>
      </c>
      <c r="AM12" s="36" t="str">
        <f>IF(BIng!D15="","",BIng!D15)</f>
        <v/>
      </c>
      <c r="AN12" s="37" t="str">
        <f>IF(BIng!E15="","",BIng!E15)</f>
        <v/>
      </c>
      <c r="AO12" s="36" t="str">
        <f>IF(BIng!H15="","",BIng!H15)</f>
        <v/>
      </c>
      <c r="AP12" s="37" t="str">
        <f>IF(BIng!I15="","",BIng!I15)</f>
        <v/>
      </c>
      <c r="AQ12" s="36" t="str">
        <f>IF(BIng!K15="","",BIng!K15)</f>
        <v/>
      </c>
      <c r="AR12" s="37" t="str">
        <f>IF(BIng!L15="","",BIng!L15)</f>
        <v/>
      </c>
      <c r="AS12" s="36" t="str">
        <f>IF(SBd!D15="","",SBd!D15)</f>
        <v/>
      </c>
      <c r="AT12" s="37" t="str">
        <f>IF(SBd!E15="","",SBd!E15)</f>
        <v/>
      </c>
      <c r="AU12" s="36" t="str">
        <f>IF(SBd!H15="","",SBd!H15)</f>
        <v/>
      </c>
      <c r="AV12" s="37" t="str">
        <f>IF(SBd!I15="","",SBd!I15)</f>
        <v/>
      </c>
      <c r="AW12" s="36" t="str">
        <f>IF(SBd!K15="","",SBd!K15)</f>
        <v/>
      </c>
      <c r="AX12" s="37" t="str">
        <f>IF(SBd!L15="","",SBd!L15)</f>
        <v/>
      </c>
      <c r="AY12" s="36" t="str">
        <f>IF(Pjk!D15="","",Pjk!D15)</f>
        <v/>
      </c>
      <c r="AZ12" s="37" t="str">
        <f>IF(Pjk!E15="","",Pjk!E15)</f>
        <v/>
      </c>
      <c r="BA12" s="36" t="str">
        <f>IF(Pjk!H15="","",Pjk!H15)</f>
        <v/>
      </c>
      <c r="BB12" s="37" t="str">
        <f>IF(Pjk!I15="","",Pjk!I15)</f>
        <v/>
      </c>
      <c r="BC12" s="36" t="str">
        <f>IF(Pjk!K15="","",Pjk!K15)</f>
        <v/>
      </c>
      <c r="BD12" s="37" t="str">
        <f>IF(Pjk!L15="","",Pjk!L15)</f>
        <v/>
      </c>
      <c r="BE12" s="36" t="str">
        <f>IF(Prk!D15="","",Prk!D15)</f>
        <v/>
      </c>
      <c r="BF12" s="37" t="str">
        <f>IF(Prk!E15="","",Prk!E15)</f>
        <v/>
      </c>
      <c r="BG12" s="36" t="str">
        <f>IF(Prk!H15="","",Prk!H15)</f>
        <v/>
      </c>
      <c r="BH12" s="37" t="str">
        <f>IF(Prk!I15="","",Prk!I15)</f>
        <v/>
      </c>
      <c r="BI12" s="36" t="str">
        <f>IF(Prk!K15="","",Prk!K15)</f>
        <v/>
      </c>
      <c r="BJ12" s="37" t="str">
        <f>IF(Prk!L15="","",Prk!L15)</f>
        <v/>
      </c>
      <c r="BK12" s="36">
        <f t="shared" ref="BK12:BK55" si="0">SUM(C12,I12,O12,U12,AA12,AG12,AM12,AS12,AY12,BE12)</f>
        <v>0</v>
      </c>
      <c r="BL12" s="36">
        <f t="shared" ref="BL12:BL55" si="1">SUM(E12,K12,Q12,W12,AC12,AI12,AO12,AU12,BA12,BG12)</f>
        <v>0</v>
      </c>
      <c r="BM12" s="36">
        <f t="shared" ref="BM12:BM55" si="2">SUM(G12,M12,S12,Y12,AE12,AK12,AQ12,AW12,BC12,BI12)</f>
        <v>0</v>
      </c>
      <c r="BN12" s="42">
        <f t="shared" ref="BN12:BN50" si="3">SUM(BK12:BM12)</f>
        <v>0</v>
      </c>
      <c r="BO12" s="3">
        <f t="shared" ref="BO12:BO55" si="4">RANK(BN12,$BN$11:$BN$55)</f>
        <v>1</v>
      </c>
    </row>
    <row r="13" spans="1:72">
      <c r="A13" s="26">
        <v>3</v>
      </c>
      <c r="B13" s="3" t="str">
        <f>'Data Identitas'!B11</f>
        <v>ANDRIAN DWI PUTRA</v>
      </c>
      <c r="C13" s="36" t="str">
        <f>IF(P.Ag!D16="","",P.Ag!D16)</f>
        <v/>
      </c>
      <c r="D13" s="37" t="str">
        <f>IF(P.Ag!E16="","",P.Ag!E16)</f>
        <v/>
      </c>
      <c r="E13" s="36" t="str">
        <f>IF(P.Ag!H16="","",P.Ag!H16)</f>
        <v/>
      </c>
      <c r="F13" s="37" t="str">
        <f>IF(P.Ag!I16="","",P.Ag!I16)</f>
        <v/>
      </c>
      <c r="G13" s="36" t="str">
        <f>IF(P.Ag!K16="","",P.Ag!K16)</f>
        <v/>
      </c>
      <c r="H13" s="37" t="str">
        <f>IF(P.Ag!L16="","",P.Ag!L16)</f>
        <v/>
      </c>
      <c r="I13" s="36" t="str">
        <f>IF(PPKn!D16="","",PPKn!D16)</f>
        <v/>
      </c>
      <c r="J13" s="37" t="str">
        <f>IF(PPKn!E16="","",PPKn!E16)</f>
        <v/>
      </c>
      <c r="K13" s="36" t="str">
        <f>IF(PPKn!H16="","",PPKn!H16)</f>
        <v/>
      </c>
      <c r="L13" s="37" t="str">
        <f>IF(PPKn!I16="","",PPKn!I16)</f>
        <v/>
      </c>
      <c r="M13" s="36" t="str">
        <f>IF(PPKn!K16="","",PPKn!K16)</f>
        <v/>
      </c>
      <c r="N13" s="37" t="str">
        <f>IF(PPKn!L16="","",PPKn!L16)</f>
        <v/>
      </c>
      <c r="O13" s="36" t="str">
        <f>IF(B.Ind!D16="","",B.Ind!D16)</f>
        <v/>
      </c>
      <c r="P13" s="37" t="str">
        <f>IF(B.Ind!E16="","",B.Ind!E16)</f>
        <v/>
      </c>
      <c r="Q13" s="36" t="str">
        <f>IF(B.Ind!H16="","",B.Ind!H16)</f>
        <v/>
      </c>
      <c r="R13" s="37" t="str">
        <f>IF(B.Ind!I16="","",B.Ind!I16)</f>
        <v/>
      </c>
      <c r="S13" s="36" t="str">
        <f>IF(B.Ind!K16="","",B.Ind!K16)</f>
        <v/>
      </c>
      <c r="T13" s="37" t="str">
        <f>IF(B.Ind!L16="","",B.Ind!L16)</f>
        <v/>
      </c>
      <c r="U13" s="36" t="str">
        <f>IF(MM!D16="","",MM!D16)</f>
        <v/>
      </c>
      <c r="V13" s="37" t="str">
        <f>IF(MM!E16="","",MM!E16)</f>
        <v/>
      </c>
      <c r="W13" s="36" t="str">
        <f>IF(MM!H16="","",MM!H16)</f>
        <v/>
      </c>
      <c r="X13" s="37" t="str">
        <f>IF(MM!I16="","",MM!I16)</f>
        <v/>
      </c>
      <c r="Y13" s="36" t="str">
        <f>IF(MM!K16="","",MM!K16)</f>
        <v/>
      </c>
      <c r="Z13" s="37" t="str">
        <f>IF(MM!L16="","",MM!L16)</f>
        <v/>
      </c>
      <c r="AA13" s="36" t="str">
        <f>IF(IPA!D16="","",IPA!D16)</f>
        <v/>
      </c>
      <c r="AB13" s="37" t="str">
        <f>IF(IPA!E16="","",IPA!E16)</f>
        <v/>
      </c>
      <c r="AC13" s="36" t="str">
        <f>IF(IPA!H16="","",IPA!H16)</f>
        <v/>
      </c>
      <c r="AD13" s="37" t="str">
        <f>IF(IPA!I16="","",IPA!I16)</f>
        <v/>
      </c>
      <c r="AE13" s="36" t="str">
        <f>IF(IPA!K16="","",IPA!K16)</f>
        <v/>
      </c>
      <c r="AF13" s="37" t="str">
        <f>IF(IPA!L16="","",IPA!L16)</f>
        <v/>
      </c>
      <c r="AG13" s="36" t="str">
        <f>IF(IPS!D16="","",IPS!D16)</f>
        <v/>
      </c>
      <c r="AH13" s="37" t="str">
        <f>IF(IPS!E16="","",IPS!E16)</f>
        <v/>
      </c>
      <c r="AI13" s="36" t="str">
        <f>IF(IPS!H16="","",IPS!H16)</f>
        <v/>
      </c>
      <c r="AJ13" s="37" t="str">
        <f>IF(IPS!I16="","",IPS!I16)</f>
        <v/>
      </c>
      <c r="AK13" s="36" t="str">
        <f>IF(IPS!K16="","",IPS!K16)</f>
        <v/>
      </c>
      <c r="AL13" s="37" t="str">
        <f>IF(IPS!L16="","",IPS!L16)</f>
        <v/>
      </c>
      <c r="AM13" s="36" t="str">
        <f>IF(BIng!D16="","",BIng!D16)</f>
        <v/>
      </c>
      <c r="AN13" s="37" t="str">
        <f>IF(BIng!E16="","",BIng!E16)</f>
        <v/>
      </c>
      <c r="AO13" s="36" t="str">
        <f>IF(BIng!H16="","",BIng!H16)</f>
        <v/>
      </c>
      <c r="AP13" s="37" t="str">
        <f>IF(BIng!I16="","",BIng!I16)</f>
        <v/>
      </c>
      <c r="AQ13" s="36" t="str">
        <f>IF(BIng!K16="","",BIng!K16)</f>
        <v/>
      </c>
      <c r="AR13" s="37" t="str">
        <f>IF(BIng!L16="","",BIng!L16)</f>
        <v/>
      </c>
      <c r="AS13" s="36" t="str">
        <f>IF(SBd!D16="","",SBd!D16)</f>
        <v/>
      </c>
      <c r="AT13" s="37" t="str">
        <f>IF(SBd!E16="","",SBd!E16)</f>
        <v/>
      </c>
      <c r="AU13" s="36" t="str">
        <f>IF(SBd!H16="","",SBd!H16)</f>
        <v/>
      </c>
      <c r="AV13" s="37" t="str">
        <f>IF(SBd!I16="","",SBd!I16)</f>
        <v/>
      </c>
      <c r="AW13" s="36" t="str">
        <f>IF(SBd!K16="","",SBd!K16)</f>
        <v/>
      </c>
      <c r="AX13" s="37" t="str">
        <f>IF(SBd!L16="","",SBd!L16)</f>
        <v/>
      </c>
      <c r="AY13" s="36" t="str">
        <f>IF(Pjk!D16="","",Pjk!D16)</f>
        <v/>
      </c>
      <c r="AZ13" s="37" t="str">
        <f>IF(Pjk!E16="","",Pjk!E16)</f>
        <v/>
      </c>
      <c r="BA13" s="36" t="str">
        <f>IF(Pjk!H16="","",Pjk!H16)</f>
        <v/>
      </c>
      <c r="BB13" s="37" t="str">
        <f>IF(Pjk!I16="","",Pjk!I16)</f>
        <v/>
      </c>
      <c r="BC13" s="36" t="str">
        <f>IF(Pjk!K16="","",Pjk!K16)</f>
        <v/>
      </c>
      <c r="BD13" s="37" t="str">
        <f>IF(Pjk!L16="","",Pjk!L16)</f>
        <v/>
      </c>
      <c r="BE13" s="36" t="str">
        <f>IF(Prk!D16="","",Prk!D16)</f>
        <v/>
      </c>
      <c r="BF13" s="37" t="str">
        <f>IF(Prk!E16="","",Prk!E16)</f>
        <v/>
      </c>
      <c r="BG13" s="36" t="str">
        <f>IF(Prk!H16="","",Prk!H16)</f>
        <v/>
      </c>
      <c r="BH13" s="37" t="str">
        <f>IF(Prk!I16="","",Prk!I16)</f>
        <v/>
      </c>
      <c r="BI13" s="36" t="str">
        <f>IF(Prk!K16="","",Prk!K16)</f>
        <v/>
      </c>
      <c r="BJ13" s="37" t="str">
        <f>IF(Prk!L16="","",Prk!L16)</f>
        <v/>
      </c>
      <c r="BK13" s="36">
        <f t="shared" si="0"/>
        <v>0</v>
      </c>
      <c r="BL13" s="36">
        <f t="shared" si="1"/>
        <v>0</v>
      </c>
      <c r="BM13" s="36">
        <f t="shared" si="2"/>
        <v>0</v>
      </c>
      <c r="BN13" s="42">
        <f t="shared" si="3"/>
        <v>0</v>
      </c>
      <c r="BO13" s="3">
        <f t="shared" si="4"/>
        <v>1</v>
      </c>
    </row>
    <row r="14" spans="1:72">
      <c r="A14" s="26">
        <v>4</v>
      </c>
      <c r="B14" s="3" t="str">
        <f>'Data Identitas'!B12</f>
        <v>BAGAS RESTU ANDINA</v>
      </c>
      <c r="C14" s="36" t="str">
        <f>IF(P.Ag!D17="","",P.Ag!D17)</f>
        <v/>
      </c>
      <c r="D14" s="37" t="str">
        <f>IF(P.Ag!E17="","",P.Ag!E17)</f>
        <v/>
      </c>
      <c r="E14" s="36" t="str">
        <f>IF(P.Ag!H17="","",P.Ag!H17)</f>
        <v/>
      </c>
      <c r="F14" s="37" t="str">
        <f>IF(P.Ag!I17="","",P.Ag!I17)</f>
        <v/>
      </c>
      <c r="G14" s="36" t="str">
        <f>IF(P.Ag!K17="","",P.Ag!K17)</f>
        <v/>
      </c>
      <c r="H14" s="37" t="str">
        <f>IF(P.Ag!L17="","",P.Ag!L17)</f>
        <v/>
      </c>
      <c r="I14" s="36" t="str">
        <f>IF(PPKn!D17="","",PPKn!D17)</f>
        <v/>
      </c>
      <c r="J14" s="37" t="str">
        <f>IF(PPKn!E17="","",PPKn!E17)</f>
        <v/>
      </c>
      <c r="K14" s="36" t="str">
        <f>IF(PPKn!H17="","",PPKn!H17)</f>
        <v/>
      </c>
      <c r="L14" s="37" t="str">
        <f>IF(PPKn!I17="","",PPKn!I17)</f>
        <v/>
      </c>
      <c r="M14" s="36" t="str">
        <f>IF(PPKn!K17="","",PPKn!K17)</f>
        <v/>
      </c>
      <c r="N14" s="37" t="str">
        <f>IF(PPKn!L17="","",PPKn!L17)</f>
        <v/>
      </c>
      <c r="O14" s="36" t="str">
        <f>IF(B.Ind!D17="","",B.Ind!D17)</f>
        <v/>
      </c>
      <c r="P14" s="37" t="str">
        <f>IF(B.Ind!E17="","",B.Ind!E17)</f>
        <v/>
      </c>
      <c r="Q14" s="36" t="str">
        <f>IF(B.Ind!H17="","",B.Ind!H17)</f>
        <v/>
      </c>
      <c r="R14" s="37" t="str">
        <f>IF(B.Ind!I17="","",B.Ind!I17)</f>
        <v/>
      </c>
      <c r="S14" s="36" t="str">
        <f>IF(B.Ind!K17="","",B.Ind!K17)</f>
        <v/>
      </c>
      <c r="T14" s="37" t="str">
        <f>IF(B.Ind!L17="","",B.Ind!L17)</f>
        <v/>
      </c>
      <c r="U14" s="36" t="str">
        <f>IF(MM!D17="","",MM!D17)</f>
        <v/>
      </c>
      <c r="V14" s="37" t="str">
        <f>IF(MM!E17="","",MM!E17)</f>
        <v/>
      </c>
      <c r="W14" s="36" t="str">
        <f>IF(MM!H17="","",MM!H17)</f>
        <v/>
      </c>
      <c r="X14" s="37" t="str">
        <f>IF(MM!I17="","",MM!I17)</f>
        <v/>
      </c>
      <c r="Y14" s="36" t="str">
        <f>IF(MM!K17="","",MM!K17)</f>
        <v/>
      </c>
      <c r="Z14" s="37" t="str">
        <f>IF(MM!L17="","",MM!L17)</f>
        <v/>
      </c>
      <c r="AA14" s="36" t="str">
        <f>IF(IPA!D17="","",IPA!D17)</f>
        <v/>
      </c>
      <c r="AB14" s="37" t="str">
        <f>IF(IPA!E17="","",IPA!E17)</f>
        <v/>
      </c>
      <c r="AC14" s="36" t="str">
        <f>IF(IPA!H17="","",IPA!H17)</f>
        <v/>
      </c>
      <c r="AD14" s="37" t="str">
        <f>IF(IPA!I17="","",IPA!I17)</f>
        <v/>
      </c>
      <c r="AE14" s="36" t="str">
        <f>IF(IPA!K17="","",IPA!K17)</f>
        <v/>
      </c>
      <c r="AF14" s="37" t="str">
        <f>IF(IPA!L17="","",IPA!L17)</f>
        <v/>
      </c>
      <c r="AG14" s="36" t="str">
        <f>IF(IPS!D17="","",IPS!D17)</f>
        <v/>
      </c>
      <c r="AH14" s="37" t="str">
        <f>IF(IPS!E17="","",IPS!E17)</f>
        <v/>
      </c>
      <c r="AI14" s="36" t="str">
        <f>IF(IPS!H17="","",IPS!H17)</f>
        <v/>
      </c>
      <c r="AJ14" s="37" t="str">
        <f>IF(IPS!I17="","",IPS!I17)</f>
        <v/>
      </c>
      <c r="AK14" s="36" t="str">
        <f>IF(IPS!K17="","",IPS!K17)</f>
        <v/>
      </c>
      <c r="AL14" s="37" t="str">
        <f>IF(IPS!L17="","",IPS!L17)</f>
        <v/>
      </c>
      <c r="AM14" s="36" t="str">
        <f>IF(BIng!D17="","",BIng!D17)</f>
        <v/>
      </c>
      <c r="AN14" s="37" t="str">
        <f>IF(BIng!E17="","",BIng!E17)</f>
        <v/>
      </c>
      <c r="AO14" s="36" t="str">
        <f>IF(BIng!H17="","",BIng!H17)</f>
        <v/>
      </c>
      <c r="AP14" s="37" t="str">
        <f>IF(BIng!I17="","",BIng!I17)</f>
        <v/>
      </c>
      <c r="AQ14" s="36" t="str">
        <f>IF(BIng!K17="","",BIng!K17)</f>
        <v/>
      </c>
      <c r="AR14" s="37" t="str">
        <f>IF(BIng!L17="","",BIng!L17)</f>
        <v/>
      </c>
      <c r="AS14" s="36" t="str">
        <f>IF(SBd!D17="","",SBd!D17)</f>
        <v/>
      </c>
      <c r="AT14" s="37" t="str">
        <f>IF(SBd!E17="","",SBd!E17)</f>
        <v/>
      </c>
      <c r="AU14" s="36" t="str">
        <f>IF(SBd!H17="","",SBd!H17)</f>
        <v/>
      </c>
      <c r="AV14" s="37" t="str">
        <f>IF(SBd!I17="","",SBd!I17)</f>
        <v/>
      </c>
      <c r="AW14" s="36" t="str">
        <f>IF(SBd!K17="","",SBd!K17)</f>
        <v/>
      </c>
      <c r="AX14" s="37" t="str">
        <f>IF(SBd!L17="","",SBd!L17)</f>
        <v/>
      </c>
      <c r="AY14" s="36" t="str">
        <f>IF(Pjk!D17="","",Pjk!D17)</f>
        <v/>
      </c>
      <c r="AZ14" s="37" t="str">
        <f>IF(Pjk!E17="","",Pjk!E17)</f>
        <v/>
      </c>
      <c r="BA14" s="36" t="str">
        <f>IF(Pjk!H17="","",Pjk!H17)</f>
        <v/>
      </c>
      <c r="BB14" s="37" t="str">
        <f>IF(Pjk!I17="","",Pjk!I17)</f>
        <v/>
      </c>
      <c r="BC14" s="36" t="str">
        <f>IF(Pjk!K17="","",Pjk!K17)</f>
        <v/>
      </c>
      <c r="BD14" s="37" t="str">
        <f>IF(Pjk!L17="","",Pjk!L17)</f>
        <v/>
      </c>
      <c r="BE14" s="36" t="str">
        <f>IF(Prk!D17="","",Prk!D17)</f>
        <v/>
      </c>
      <c r="BF14" s="37" t="str">
        <f>IF(Prk!E17="","",Prk!E17)</f>
        <v/>
      </c>
      <c r="BG14" s="36" t="str">
        <f>IF(Prk!H17="","",Prk!H17)</f>
        <v/>
      </c>
      <c r="BH14" s="37" t="str">
        <f>IF(Prk!I17="","",Prk!I17)</f>
        <v/>
      </c>
      <c r="BI14" s="36" t="str">
        <f>IF(Prk!K17="","",Prk!K17)</f>
        <v/>
      </c>
      <c r="BJ14" s="37" t="str">
        <f>IF(Prk!L17="","",Prk!L17)</f>
        <v/>
      </c>
      <c r="BK14" s="36">
        <f t="shared" si="0"/>
        <v>0</v>
      </c>
      <c r="BL14" s="36">
        <f t="shared" si="1"/>
        <v>0</v>
      </c>
      <c r="BM14" s="36">
        <f t="shared" si="2"/>
        <v>0</v>
      </c>
      <c r="BN14" s="42">
        <f t="shared" si="3"/>
        <v>0</v>
      </c>
      <c r="BO14" s="3">
        <f t="shared" si="4"/>
        <v>1</v>
      </c>
    </row>
    <row r="15" spans="1:72">
      <c r="A15" s="26">
        <v>5</v>
      </c>
      <c r="B15" s="3" t="str">
        <f>'Data Identitas'!B13</f>
        <v>BAMBANG EDI NURCHOLIC</v>
      </c>
      <c r="C15" s="36" t="str">
        <f>IF(P.Ag!D18="","",P.Ag!D18)</f>
        <v/>
      </c>
      <c r="D15" s="37" t="str">
        <f>IF(P.Ag!E18="","",P.Ag!E18)</f>
        <v/>
      </c>
      <c r="E15" s="36" t="str">
        <f>IF(P.Ag!H18="","",P.Ag!H18)</f>
        <v/>
      </c>
      <c r="F15" s="37" t="str">
        <f>IF(P.Ag!I18="","",P.Ag!I18)</f>
        <v/>
      </c>
      <c r="G15" s="36" t="str">
        <f>IF(P.Ag!K18="","",P.Ag!K18)</f>
        <v/>
      </c>
      <c r="H15" s="37" t="str">
        <f>IF(P.Ag!L18="","",P.Ag!L18)</f>
        <v/>
      </c>
      <c r="I15" s="36" t="str">
        <f>IF(PPKn!D18="","",PPKn!D18)</f>
        <v/>
      </c>
      <c r="J15" s="37" t="str">
        <f>IF(PPKn!E18="","",PPKn!E18)</f>
        <v/>
      </c>
      <c r="K15" s="36" t="str">
        <f>IF(PPKn!H18="","",PPKn!H18)</f>
        <v/>
      </c>
      <c r="L15" s="37" t="str">
        <f>IF(PPKn!I18="","",PPKn!I18)</f>
        <v/>
      </c>
      <c r="M15" s="36" t="str">
        <f>IF(PPKn!K18="","",PPKn!K18)</f>
        <v/>
      </c>
      <c r="N15" s="37" t="str">
        <f>IF(PPKn!L18="","",PPKn!L18)</f>
        <v/>
      </c>
      <c r="O15" s="36" t="str">
        <f>IF(B.Ind!D18="","",B.Ind!D18)</f>
        <v/>
      </c>
      <c r="P15" s="37" t="str">
        <f>IF(B.Ind!E18="","",B.Ind!E18)</f>
        <v/>
      </c>
      <c r="Q15" s="36" t="str">
        <f>IF(B.Ind!H18="","",B.Ind!H18)</f>
        <v/>
      </c>
      <c r="R15" s="37" t="str">
        <f>IF(B.Ind!I18="","",B.Ind!I18)</f>
        <v/>
      </c>
      <c r="S15" s="36" t="str">
        <f>IF(B.Ind!K18="","",B.Ind!K18)</f>
        <v/>
      </c>
      <c r="T15" s="37" t="str">
        <f>IF(B.Ind!L18="","",B.Ind!L18)</f>
        <v/>
      </c>
      <c r="U15" s="36" t="str">
        <f>IF(MM!D18="","",MM!D18)</f>
        <v/>
      </c>
      <c r="V15" s="37" t="str">
        <f>IF(MM!E18="","",MM!E18)</f>
        <v/>
      </c>
      <c r="W15" s="36" t="str">
        <f>IF(MM!H18="","",MM!H18)</f>
        <v/>
      </c>
      <c r="X15" s="37" t="str">
        <f>IF(MM!I18="","",MM!I18)</f>
        <v/>
      </c>
      <c r="Y15" s="36" t="str">
        <f>IF(MM!K18="","",MM!K18)</f>
        <v/>
      </c>
      <c r="Z15" s="37" t="str">
        <f>IF(MM!L18="","",MM!L18)</f>
        <v/>
      </c>
      <c r="AA15" s="36" t="str">
        <f>IF(IPA!D18="","",IPA!D18)</f>
        <v/>
      </c>
      <c r="AB15" s="37" t="str">
        <f>IF(IPA!E18="","",IPA!E18)</f>
        <v/>
      </c>
      <c r="AC15" s="36" t="str">
        <f>IF(IPA!H18="","",IPA!H18)</f>
        <v/>
      </c>
      <c r="AD15" s="37" t="str">
        <f>IF(IPA!I18="","",IPA!I18)</f>
        <v/>
      </c>
      <c r="AE15" s="36" t="str">
        <f>IF(IPA!K18="","",IPA!K18)</f>
        <v/>
      </c>
      <c r="AF15" s="37" t="str">
        <f>IF(IPA!L18="","",IPA!L18)</f>
        <v/>
      </c>
      <c r="AG15" s="36" t="str">
        <f>IF(IPS!D18="","",IPS!D18)</f>
        <v/>
      </c>
      <c r="AH15" s="37" t="str">
        <f>IF(IPS!E18="","",IPS!E18)</f>
        <v/>
      </c>
      <c r="AI15" s="36" t="str">
        <f>IF(IPS!H18="","",IPS!H18)</f>
        <v/>
      </c>
      <c r="AJ15" s="37" t="str">
        <f>IF(IPS!I18="","",IPS!I18)</f>
        <v/>
      </c>
      <c r="AK15" s="36" t="str">
        <f>IF(IPS!K18="","",IPS!K18)</f>
        <v/>
      </c>
      <c r="AL15" s="37" t="str">
        <f>IF(IPS!L18="","",IPS!L18)</f>
        <v/>
      </c>
      <c r="AM15" s="36" t="str">
        <f>IF(BIng!D18="","",BIng!D18)</f>
        <v/>
      </c>
      <c r="AN15" s="37" t="str">
        <f>IF(BIng!E18="","",BIng!E18)</f>
        <v/>
      </c>
      <c r="AO15" s="36" t="str">
        <f>IF(BIng!H18="","",BIng!H18)</f>
        <v/>
      </c>
      <c r="AP15" s="37" t="str">
        <f>IF(BIng!I18="","",BIng!I18)</f>
        <v/>
      </c>
      <c r="AQ15" s="36" t="str">
        <f>IF(BIng!K18="","",BIng!K18)</f>
        <v/>
      </c>
      <c r="AR15" s="37" t="str">
        <f>IF(BIng!L18="","",BIng!L18)</f>
        <v/>
      </c>
      <c r="AS15" s="36" t="str">
        <f>IF(SBd!D18="","",SBd!D18)</f>
        <v/>
      </c>
      <c r="AT15" s="37" t="str">
        <f>IF(SBd!E18="","",SBd!E18)</f>
        <v/>
      </c>
      <c r="AU15" s="36" t="str">
        <f>IF(SBd!H18="","",SBd!H18)</f>
        <v/>
      </c>
      <c r="AV15" s="37" t="str">
        <f>IF(SBd!I18="","",SBd!I18)</f>
        <v/>
      </c>
      <c r="AW15" s="36" t="str">
        <f>IF(SBd!K18="","",SBd!K18)</f>
        <v/>
      </c>
      <c r="AX15" s="37" t="str">
        <f>IF(SBd!L18="","",SBd!L18)</f>
        <v/>
      </c>
      <c r="AY15" s="36" t="str">
        <f>IF(Pjk!D18="","",Pjk!D18)</f>
        <v/>
      </c>
      <c r="AZ15" s="37" t="str">
        <f>IF(Pjk!E18="","",Pjk!E18)</f>
        <v/>
      </c>
      <c r="BA15" s="36" t="str">
        <f>IF(Pjk!H18="","",Pjk!H18)</f>
        <v/>
      </c>
      <c r="BB15" s="37" t="str">
        <f>IF(Pjk!I18="","",Pjk!I18)</f>
        <v/>
      </c>
      <c r="BC15" s="36" t="str">
        <f>IF(Pjk!K18="","",Pjk!K18)</f>
        <v/>
      </c>
      <c r="BD15" s="37" t="str">
        <f>IF(Pjk!L18="","",Pjk!L18)</f>
        <v/>
      </c>
      <c r="BE15" s="36" t="str">
        <f>IF(Prk!D18="","",Prk!D18)</f>
        <v/>
      </c>
      <c r="BF15" s="37" t="str">
        <f>IF(Prk!E18="","",Prk!E18)</f>
        <v/>
      </c>
      <c r="BG15" s="36" t="str">
        <f>IF(Prk!H18="","",Prk!H18)</f>
        <v/>
      </c>
      <c r="BH15" s="37" t="str">
        <f>IF(Prk!I18="","",Prk!I18)</f>
        <v/>
      </c>
      <c r="BI15" s="36" t="str">
        <f>IF(Prk!K18="","",Prk!K18)</f>
        <v/>
      </c>
      <c r="BJ15" s="37" t="str">
        <f>IF(Prk!L18="","",Prk!L18)</f>
        <v/>
      </c>
      <c r="BK15" s="36">
        <f t="shared" si="0"/>
        <v>0</v>
      </c>
      <c r="BL15" s="36">
        <f t="shared" si="1"/>
        <v>0</v>
      </c>
      <c r="BM15" s="36">
        <f t="shared" si="2"/>
        <v>0</v>
      </c>
      <c r="BN15" s="42">
        <f t="shared" si="3"/>
        <v>0</v>
      </c>
      <c r="BO15" s="3">
        <f t="shared" si="4"/>
        <v>1</v>
      </c>
    </row>
    <row r="16" spans="1:72">
      <c r="A16" s="26">
        <v>6</v>
      </c>
      <c r="B16" s="3" t="str">
        <f>'Data Identitas'!B14</f>
        <v>CHEIRANNY SINAGA</v>
      </c>
      <c r="C16" s="36" t="str">
        <f>IF(P.Ag!D19="","",P.Ag!D19)</f>
        <v/>
      </c>
      <c r="D16" s="37" t="str">
        <f>IF(P.Ag!E19="","",P.Ag!E19)</f>
        <v/>
      </c>
      <c r="E16" s="36" t="str">
        <f>IF(P.Ag!H19="","",P.Ag!H19)</f>
        <v/>
      </c>
      <c r="F16" s="37" t="str">
        <f>IF(P.Ag!I19="","",P.Ag!I19)</f>
        <v/>
      </c>
      <c r="G16" s="36" t="str">
        <f>IF(P.Ag!K19="","",P.Ag!K19)</f>
        <v/>
      </c>
      <c r="H16" s="37" t="str">
        <f>IF(P.Ag!L19="","",P.Ag!L19)</f>
        <v/>
      </c>
      <c r="I16" s="36" t="str">
        <f>IF(PPKn!D19="","",PPKn!D19)</f>
        <v/>
      </c>
      <c r="J16" s="37" t="str">
        <f>IF(PPKn!E19="","",PPKn!E19)</f>
        <v/>
      </c>
      <c r="K16" s="36" t="str">
        <f>IF(PPKn!H19="","",PPKn!H19)</f>
        <v/>
      </c>
      <c r="L16" s="37" t="str">
        <f>IF(PPKn!I19="","",PPKn!I19)</f>
        <v/>
      </c>
      <c r="M16" s="36" t="str">
        <f>IF(PPKn!K19="","",PPKn!K19)</f>
        <v/>
      </c>
      <c r="N16" s="37" t="str">
        <f>IF(PPKn!L19="","",PPKn!L19)</f>
        <v/>
      </c>
      <c r="O16" s="36" t="str">
        <f>IF(B.Ind!D19="","",B.Ind!D19)</f>
        <v/>
      </c>
      <c r="P16" s="37" t="str">
        <f>IF(B.Ind!E19="","",B.Ind!E19)</f>
        <v/>
      </c>
      <c r="Q16" s="36" t="str">
        <f>IF(B.Ind!H19="","",B.Ind!H19)</f>
        <v/>
      </c>
      <c r="R16" s="37" t="str">
        <f>IF(B.Ind!I19="","",B.Ind!I19)</f>
        <v/>
      </c>
      <c r="S16" s="36" t="str">
        <f>IF(B.Ind!K19="","",B.Ind!K19)</f>
        <v/>
      </c>
      <c r="T16" s="37" t="str">
        <f>IF(B.Ind!L19="","",B.Ind!L19)</f>
        <v/>
      </c>
      <c r="U16" s="36" t="str">
        <f>IF(MM!D19="","",MM!D19)</f>
        <v/>
      </c>
      <c r="V16" s="37" t="str">
        <f>IF(MM!E19="","",MM!E19)</f>
        <v/>
      </c>
      <c r="W16" s="36" t="str">
        <f>IF(MM!H19="","",MM!H19)</f>
        <v/>
      </c>
      <c r="X16" s="37" t="str">
        <f>IF(MM!I19="","",MM!I19)</f>
        <v/>
      </c>
      <c r="Y16" s="36" t="str">
        <f>IF(MM!K19="","",MM!K19)</f>
        <v/>
      </c>
      <c r="Z16" s="37" t="str">
        <f>IF(MM!L19="","",MM!L19)</f>
        <v/>
      </c>
      <c r="AA16" s="36" t="str">
        <f>IF(IPA!D19="","",IPA!D19)</f>
        <v/>
      </c>
      <c r="AB16" s="37" t="str">
        <f>IF(IPA!E19="","",IPA!E19)</f>
        <v/>
      </c>
      <c r="AC16" s="36" t="str">
        <f>IF(IPA!H19="","",IPA!H19)</f>
        <v/>
      </c>
      <c r="AD16" s="37" t="str">
        <f>IF(IPA!I19="","",IPA!I19)</f>
        <v/>
      </c>
      <c r="AE16" s="36" t="str">
        <f>IF(IPA!K19="","",IPA!K19)</f>
        <v/>
      </c>
      <c r="AF16" s="37" t="str">
        <f>IF(IPA!L19="","",IPA!L19)</f>
        <v/>
      </c>
      <c r="AG16" s="36" t="str">
        <f>IF(IPS!D19="","",IPS!D19)</f>
        <v/>
      </c>
      <c r="AH16" s="37" t="str">
        <f>IF(IPS!E19="","",IPS!E19)</f>
        <v/>
      </c>
      <c r="AI16" s="36" t="str">
        <f>IF(IPS!H19="","",IPS!H19)</f>
        <v/>
      </c>
      <c r="AJ16" s="37" t="str">
        <f>IF(IPS!I19="","",IPS!I19)</f>
        <v/>
      </c>
      <c r="AK16" s="36" t="str">
        <f>IF(IPS!K19="","",IPS!K19)</f>
        <v/>
      </c>
      <c r="AL16" s="37" t="str">
        <f>IF(IPS!L19="","",IPS!L19)</f>
        <v/>
      </c>
      <c r="AM16" s="36" t="str">
        <f>IF(BIng!D19="","",BIng!D19)</f>
        <v/>
      </c>
      <c r="AN16" s="37" t="str">
        <f>IF(BIng!E19="","",BIng!E19)</f>
        <v/>
      </c>
      <c r="AO16" s="36" t="str">
        <f>IF(BIng!H19="","",BIng!H19)</f>
        <v/>
      </c>
      <c r="AP16" s="37" t="str">
        <f>IF(BIng!I19="","",BIng!I19)</f>
        <v/>
      </c>
      <c r="AQ16" s="36" t="str">
        <f>IF(BIng!K19="","",BIng!K19)</f>
        <v/>
      </c>
      <c r="AR16" s="37" t="str">
        <f>IF(BIng!L19="","",BIng!L19)</f>
        <v/>
      </c>
      <c r="AS16" s="36" t="str">
        <f>IF(SBd!D19="","",SBd!D19)</f>
        <v/>
      </c>
      <c r="AT16" s="37" t="str">
        <f>IF(SBd!E19="","",SBd!E19)</f>
        <v/>
      </c>
      <c r="AU16" s="36" t="str">
        <f>IF(SBd!H19="","",SBd!H19)</f>
        <v/>
      </c>
      <c r="AV16" s="37" t="str">
        <f>IF(SBd!I19="","",SBd!I19)</f>
        <v/>
      </c>
      <c r="AW16" s="36" t="str">
        <f>IF(SBd!K19="","",SBd!K19)</f>
        <v/>
      </c>
      <c r="AX16" s="37" t="str">
        <f>IF(SBd!L19="","",SBd!L19)</f>
        <v/>
      </c>
      <c r="AY16" s="36" t="str">
        <f>IF(Pjk!D19="","",Pjk!D19)</f>
        <v/>
      </c>
      <c r="AZ16" s="37" t="str">
        <f>IF(Pjk!E19="","",Pjk!E19)</f>
        <v/>
      </c>
      <c r="BA16" s="36" t="str">
        <f>IF(Pjk!H19="","",Pjk!H19)</f>
        <v/>
      </c>
      <c r="BB16" s="37" t="str">
        <f>IF(Pjk!I19="","",Pjk!I19)</f>
        <v/>
      </c>
      <c r="BC16" s="36" t="str">
        <f>IF(Pjk!K19="","",Pjk!K19)</f>
        <v/>
      </c>
      <c r="BD16" s="37" t="str">
        <f>IF(Pjk!L19="","",Pjk!L19)</f>
        <v/>
      </c>
      <c r="BE16" s="36" t="str">
        <f>IF(Prk!D19="","",Prk!D19)</f>
        <v/>
      </c>
      <c r="BF16" s="37" t="str">
        <f>IF(Prk!E19="","",Prk!E19)</f>
        <v/>
      </c>
      <c r="BG16" s="36" t="str">
        <f>IF(Prk!H19="","",Prk!H19)</f>
        <v/>
      </c>
      <c r="BH16" s="37" t="str">
        <f>IF(Prk!I19="","",Prk!I19)</f>
        <v/>
      </c>
      <c r="BI16" s="36" t="str">
        <f>IF(Prk!K19="","",Prk!K19)</f>
        <v/>
      </c>
      <c r="BJ16" s="37" t="str">
        <f>IF(Prk!L19="","",Prk!L19)</f>
        <v/>
      </c>
      <c r="BK16" s="36">
        <f t="shared" si="0"/>
        <v>0</v>
      </c>
      <c r="BL16" s="36">
        <f t="shared" si="1"/>
        <v>0</v>
      </c>
      <c r="BM16" s="36">
        <f t="shared" si="2"/>
        <v>0</v>
      </c>
      <c r="BN16" s="42">
        <f t="shared" si="3"/>
        <v>0</v>
      </c>
      <c r="BO16" s="3">
        <f t="shared" si="4"/>
        <v>1</v>
      </c>
    </row>
    <row r="17" spans="1:67">
      <c r="A17" s="26">
        <v>7</v>
      </c>
      <c r="B17" s="3" t="str">
        <f>'Data Identitas'!B15</f>
        <v>CIKA VIRANTY</v>
      </c>
      <c r="C17" s="36" t="str">
        <f>IF(P.Ag!D20="","",P.Ag!D20)</f>
        <v/>
      </c>
      <c r="D17" s="37" t="str">
        <f>IF(P.Ag!E20="","",P.Ag!E20)</f>
        <v/>
      </c>
      <c r="E17" s="36" t="str">
        <f>IF(P.Ag!H20="","",P.Ag!H20)</f>
        <v/>
      </c>
      <c r="F17" s="37" t="str">
        <f>IF(P.Ag!I20="","",P.Ag!I20)</f>
        <v/>
      </c>
      <c r="G17" s="36" t="str">
        <f>IF(P.Ag!K20="","",P.Ag!K20)</f>
        <v/>
      </c>
      <c r="H17" s="37" t="str">
        <f>IF(P.Ag!L20="","",P.Ag!L20)</f>
        <v/>
      </c>
      <c r="I17" s="36" t="str">
        <f>IF(PPKn!D20="","",PPKn!D20)</f>
        <v/>
      </c>
      <c r="J17" s="37" t="str">
        <f>IF(PPKn!E20="","",PPKn!E20)</f>
        <v/>
      </c>
      <c r="K17" s="36" t="str">
        <f>IF(PPKn!H20="","",PPKn!H20)</f>
        <v/>
      </c>
      <c r="L17" s="37" t="str">
        <f>IF(PPKn!I20="","",PPKn!I20)</f>
        <v/>
      </c>
      <c r="M17" s="36" t="str">
        <f>IF(PPKn!K20="","",PPKn!K20)</f>
        <v/>
      </c>
      <c r="N17" s="37" t="str">
        <f>IF(PPKn!L20="","",PPKn!L20)</f>
        <v/>
      </c>
      <c r="O17" s="36" t="str">
        <f>IF(B.Ind!D20="","",B.Ind!D20)</f>
        <v/>
      </c>
      <c r="P17" s="37" t="str">
        <f>IF(B.Ind!E20="","",B.Ind!E20)</f>
        <v/>
      </c>
      <c r="Q17" s="36" t="str">
        <f>IF(B.Ind!H20="","",B.Ind!H20)</f>
        <v/>
      </c>
      <c r="R17" s="37" t="str">
        <f>IF(B.Ind!I20="","",B.Ind!I20)</f>
        <v/>
      </c>
      <c r="S17" s="36" t="str">
        <f>IF(B.Ind!K20="","",B.Ind!K20)</f>
        <v/>
      </c>
      <c r="T17" s="37" t="str">
        <f>IF(B.Ind!L20="","",B.Ind!L20)</f>
        <v/>
      </c>
      <c r="U17" s="36" t="str">
        <f>IF(MM!D20="","",MM!D20)</f>
        <v/>
      </c>
      <c r="V17" s="37" t="str">
        <f>IF(MM!E20="","",MM!E20)</f>
        <v/>
      </c>
      <c r="W17" s="36" t="str">
        <f>IF(MM!H20="","",MM!H20)</f>
        <v/>
      </c>
      <c r="X17" s="37" t="str">
        <f>IF(MM!I20="","",MM!I20)</f>
        <v/>
      </c>
      <c r="Y17" s="36" t="str">
        <f>IF(MM!K20="","",MM!K20)</f>
        <v/>
      </c>
      <c r="Z17" s="37" t="str">
        <f>IF(MM!L20="","",MM!L20)</f>
        <v/>
      </c>
      <c r="AA17" s="36" t="str">
        <f>IF(IPA!D20="","",IPA!D20)</f>
        <v/>
      </c>
      <c r="AB17" s="37" t="str">
        <f>IF(IPA!E20="","",IPA!E20)</f>
        <v/>
      </c>
      <c r="AC17" s="36" t="str">
        <f>IF(IPA!H20="","",IPA!H20)</f>
        <v/>
      </c>
      <c r="AD17" s="37" t="str">
        <f>IF(IPA!I20="","",IPA!I20)</f>
        <v/>
      </c>
      <c r="AE17" s="36" t="str">
        <f>IF(IPA!K20="","",IPA!K20)</f>
        <v/>
      </c>
      <c r="AF17" s="37" t="str">
        <f>IF(IPA!L20="","",IPA!L20)</f>
        <v/>
      </c>
      <c r="AG17" s="36" t="str">
        <f>IF(IPS!D20="","",IPS!D20)</f>
        <v/>
      </c>
      <c r="AH17" s="37" t="str">
        <f>IF(IPS!E20="","",IPS!E20)</f>
        <v/>
      </c>
      <c r="AI17" s="36" t="str">
        <f>IF(IPS!H20="","",IPS!H20)</f>
        <v/>
      </c>
      <c r="AJ17" s="37" t="str">
        <f>IF(IPS!I20="","",IPS!I20)</f>
        <v/>
      </c>
      <c r="AK17" s="36" t="str">
        <f>IF(IPS!K20="","",IPS!K20)</f>
        <v/>
      </c>
      <c r="AL17" s="37" t="str">
        <f>IF(IPS!L20="","",IPS!L20)</f>
        <v/>
      </c>
      <c r="AM17" s="36" t="str">
        <f>IF(BIng!D20="","",BIng!D20)</f>
        <v/>
      </c>
      <c r="AN17" s="37" t="str">
        <f>IF(BIng!E20="","",BIng!E20)</f>
        <v/>
      </c>
      <c r="AO17" s="36" t="str">
        <f>IF(BIng!H20="","",BIng!H20)</f>
        <v/>
      </c>
      <c r="AP17" s="37" t="str">
        <f>IF(BIng!I20="","",BIng!I20)</f>
        <v/>
      </c>
      <c r="AQ17" s="36" t="str">
        <f>IF(BIng!K20="","",BIng!K20)</f>
        <v/>
      </c>
      <c r="AR17" s="37" t="str">
        <f>IF(BIng!L20="","",BIng!L20)</f>
        <v/>
      </c>
      <c r="AS17" s="36" t="str">
        <f>IF(SBd!D20="","",SBd!D20)</f>
        <v/>
      </c>
      <c r="AT17" s="37" t="str">
        <f>IF(SBd!E20="","",SBd!E20)</f>
        <v/>
      </c>
      <c r="AU17" s="36" t="str">
        <f>IF(SBd!H20="","",SBd!H20)</f>
        <v/>
      </c>
      <c r="AV17" s="37" t="str">
        <f>IF(SBd!I20="","",SBd!I20)</f>
        <v/>
      </c>
      <c r="AW17" s="36" t="str">
        <f>IF(SBd!K20="","",SBd!K20)</f>
        <v/>
      </c>
      <c r="AX17" s="37" t="str">
        <f>IF(SBd!L20="","",SBd!L20)</f>
        <v/>
      </c>
      <c r="AY17" s="36" t="str">
        <f>IF(Pjk!D20="","",Pjk!D20)</f>
        <v/>
      </c>
      <c r="AZ17" s="37" t="str">
        <f>IF(Pjk!E20="","",Pjk!E20)</f>
        <v/>
      </c>
      <c r="BA17" s="36" t="str">
        <f>IF(Pjk!H20="","",Pjk!H20)</f>
        <v/>
      </c>
      <c r="BB17" s="37" t="str">
        <f>IF(Pjk!I20="","",Pjk!I20)</f>
        <v/>
      </c>
      <c r="BC17" s="36" t="str">
        <f>IF(Pjk!K20="","",Pjk!K20)</f>
        <v/>
      </c>
      <c r="BD17" s="37" t="str">
        <f>IF(Pjk!L20="","",Pjk!L20)</f>
        <v/>
      </c>
      <c r="BE17" s="36" t="str">
        <f>IF(Prk!D20="","",Prk!D20)</f>
        <v/>
      </c>
      <c r="BF17" s="37" t="str">
        <f>IF(Prk!E20="","",Prk!E20)</f>
        <v/>
      </c>
      <c r="BG17" s="36" t="str">
        <f>IF(Prk!H20="","",Prk!H20)</f>
        <v/>
      </c>
      <c r="BH17" s="37" t="str">
        <f>IF(Prk!I20="","",Prk!I20)</f>
        <v/>
      </c>
      <c r="BI17" s="36" t="str">
        <f>IF(Prk!K20="","",Prk!K20)</f>
        <v/>
      </c>
      <c r="BJ17" s="37" t="str">
        <f>IF(Prk!L20="","",Prk!L20)</f>
        <v/>
      </c>
      <c r="BK17" s="36">
        <f t="shared" si="0"/>
        <v>0</v>
      </c>
      <c r="BL17" s="36">
        <f t="shared" si="1"/>
        <v>0</v>
      </c>
      <c r="BM17" s="36">
        <f t="shared" si="2"/>
        <v>0</v>
      </c>
      <c r="BN17" s="42">
        <f t="shared" si="3"/>
        <v>0</v>
      </c>
      <c r="BO17" s="3">
        <f t="shared" si="4"/>
        <v>1</v>
      </c>
    </row>
    <row r="18" spans="1:67">
      <c r="A18" s="26">
        <v>8</v>
      </c>
      <c r="B18" s="3" t="str">
        <f>'Data Identitas'!B16</f>
        <v>DITAMI ASWANDA SARAGIH</v>
      </c>
      <c r="C18" s="36" t="str">
        <f>IF(P.Ag!D21="","",P.Ag!D21)</f>
        <v/>
      </c>
      <c r="D18" s="37" t="str">
        <f>IF(P.Ag!E21="","",P.Ag!E21)</f>
        <v/>
      </c>
      <c r="E18" s="36" t="str">
        <f>IF(P.Ag!H21="","",P.Ag!H21)</f>
        <v/>
      </c>
      <c r="F18" s="37" t="str">
        <f>IF(P.Ag!I21="","",P.Ag!I21)</f>
        <v/>
      </c>
      <c r="G18" s="36" t="str">
        <f>IF(P.Ag!K21="","",P.Ag!K21)</f>
        <v/>
      </c>
      <c r="H18" s="37" t="str">
        <f>IF(P.Ag!L21="","",P.Ag!L21)</f>
        <v/>
      </c>
      <c r="I18" s="36" t="str">
        <f>IF(PPKn!D21="","",PPKn!D21)</f>
        <v/>
      </c>
      <c r="J18" s="37" t="str">
        <f>IF(PPKn!E21="","",PPKn!E21)</f>
        <v/>
      </c>
      <c r="K18" s="36" t="str">
        <f>IF(PPKn!H21="","",PPKn!H21)</f>
        <v/>
      </c>
      <c r="L18" s="37" t="str">
        <f>IF(PPKn!I21="","",PPKn!I21)</f>
        <v/>
      </c>
      <c r="M18" s="36" t="str">
        <f>IF(PPKn!K21="","",PPKn!K21)</f>
        <v/>
      </c>
      <c r="N18" s="37" t="str">
        <f>IF(PPKn!L21="","",PPKn!L21)</f>
        <v/>
      </c>
      <c r="O18" s="36" t="str">
        <f>IF(B.Ind!D21="","",B.Ind!D21)</f>
        <v/>
      </c>
      <c r="P18" s="37" t="str">
        <f>IF(B.Ind!E21="","",B.Ind!E21)</f>
        <v/>
      </c>
      <c r="Q18" s="36" t="str">
        <f>IF(B.Ind!H21="","",B.Ind!H21)</f>
        <v/>
      </c>
      <c r="R18" s="37" t="str">
        <f>IF(B.Ind!I21="","",B.Ind!I21)</f>
        <v/>
      </c>
      <c r="S18" s="36" t="str">
        <f>IF(B.Ind!K21="","",B.Ind!K21)</f>
        <v/>
      </c>
      <c r="T18" s="37" t="str">
        <f>IF(B.Ind!L21="","",B.Ind!L21)</f>
        <v/>
      </c>
      <c r="U18" s="36" t="str">
        <f>IF(MM!D21="","",MM!D21)</f>
        <v/>
      </c>
      <c r="V18" s="37" t="str">
        <f>IF(MM!E21="","",MM!E21)</f>
        <v/>
      </c>
      <c r="W18" s="36" t="str">
        <f>IF(MM!H21="","",MM!H21)</f>
        <v/>
      </c>
      <c r="X18" s="37" t="str">
        <f>IF(MM!I21="","",MM!I21)</f>
        <v/>
      </c>
      <c r="Y18" s="36" t="str">
        <f>IF(MM!K21="","",MM!K21)</f>
        <v/>
      </c>
      <c r="Z18" s="37" t="str">
        <f>IF(MM!L21="","",MM!L21)</f>
        <v/>
      </c>
      <c r="AA18" s="36" t="str">
        <f>IF(IPA!D21="","",IPA!D21)</f>
        <v/>
      </c>
      <c r="AB18" s="37" t="str">
        <f>IF(IPA!E21="","",IPA!E21)</f>
        <v/>
      </c>
      <c r="AC18" s="36" t="str">
        <f>IF(IPA!H21="","",IPA!H21)</f>
        <v/>
      </c>
      <c r="AD18" s="37" t="str">
        <f>IF(IPA!I21="","",IPA!I21)</f>
        <v/>
      </c>
      <c r="AE18" s="36" t="str">
        <f>IF(IPA!K21="","",IPA!K21)</f>
        <v/>
      </c>
      <c r="AF18" s="37" t="str">
        <f>IF(IPA!L21="","",IPA!L21)</f>
        <v/>
      </c>
      <c r="AG18" s="36" t="str">
        <f>IF(IPS!D21="","",IPS!D21)</f>
        <v/>
      </c>
      <c r="AH18" s="37" t="str">
        <f>IF(IPS!E21="","",IPS!E21)</f>
        <v/>
      </c>
      <c r="AI18" s="36" t="str">
        <f>IF(IPS!H21="","",IPS!H21)</f>
        <v/>
      </c>
      <c r="AJ18" s="37" t="str">
        <f>IF(IPS!I21="","",IPS!I21)</f>
        <v/>
      </c>
      <c r="AK18" s="36" t="str">
        <f>IF(IPS!K21="","",IPS!K21)</f>
        <v/>
      </c>
      <c r="AL18" s="37" t="str">
        <f>IF(IPS!L21="","",IPS!L21)</f>
        <v/>
      </c>
      <c r="AM18" s="36" t="str">
        <f>IF(BIng!D21="","",BIng!D21)</f>
        <v/>
      </c>
      <c r="AN18" s="37" t="str">
        <f>IF(BIng!E21="","",BIng!E21)</f>
        <v/>
      </c>
      <c r="AO18" s="36" t="str">
        <f>IF(BIng!H21="","",BIng!H21)</f>
        <v/>
      </c>
      <c r="AP18" s="37" t="str">
        <f>IF(BIng!I21="","",BIng!I21)</f>
        <v/>
      </c>
      <c r="AQ18" s="36" t="str">
        <f>IF(BIng!K21="","",BIng!K21)</f>
        <v/>
      </c>
      <c r="AR18" s="37" t="str">
        <f>IF(BIng!L21="","",BIng!L21)</f>
        <v/>
      </c>
      <c r="AS18" s="36" t="str">
        <f>IF(SBd!D21="","",SBd!D21)</f>
        <v/>
      </c>
      <c r="AT18" s="37" t="str">
        <f>IF(SBd!E21="","",SBd!E21)</f>
        <v/>
      </c>
      <c r="AU18" s="36" t="str">
        <f>IF(SBd!H21="","",SBd!H21)</f>
        <v/>
      </c>
      <c r="AV18" s="37" t="str">
        <f>IF(SBd!I21="","",SBd!I21)</f>
        <v/>
      </c>
      <c r="AW18" s="36" t="str">
        <f>IF(SBd!K21="","",SBd!K21)</f>
        <v/>
      </c>
      <c r="AX18" s="37" t="str">
        <f>IF(SBd!L21="","",SBd!L21)</f>
        <v/>
      </c>
      <c r="AY18" s="36" t="str">
        <f>IF(Pjk!D21="","",Pjk!D21)</f>
        <v/>
      </c>
      <c r="AZ18" s="37" t="str">
        <f>IF(Pjk!E21="","",Pjk!E21)</f>
        <v/>
      </c>
      <c r="BA18" s="36" t="str">
        <f>IF(Pjk!H21="","",Pjk!H21)</f>
        <v/>
      </c>
      <c r="BB18" s="37" t="str">
        <f>IF(Pjk!I21="","",Pjk!I21)</f>
        <v/>
      </c>
      <c r="BC18" s="36" t="str">
        <f>IF(Pjk!K21="","",Pjk!K21)</f>
        <v/>
      </c>
      <c r="BD18" s="37" t="str">
        <f>IF(Pjk!L21="","",Pjk!L21)</f>
        <v/>
      </c>
      <c r="BE18" s="36" t="str">
        <f>IF(Prk!D21="","",Prk!D21)</f>
        <v/>
      </c>
      <c r="BF18" s="37" t="str">
        <f>IF(Prk!E21="","",Prk!E21)</f>
        <v/>
      </c>
      <c r="BG18" s="36" t="str">
        <f>IF(Prk!H21="","",Prk!H21)</f>
        <v/>
      </c>
      <c r="BH18" s="37" t="str">
        <f>IF(Prk!I21="","",Prk!I21)</f>
        <v/>
      </c>
      <c r="BI18" s="36" t="str">
        <f>IF(Prk!K21="","",Prk!K21)</f>
        <v/>
      </c>
      <c r="BJ18" s="37" t="str">
        <f>IF(Prk!L21="","",Prk!L21)</f>
        <v/>
      </c>
      <c r="BK18" s="36">
        <f t="shared" si="0"/>
        <v>0</v>
      </c>
      <c r="BL18" s="36">
        <f t="shared" si="1"/>
        <v>0</v>
      </c>
      <c r="BM18" s="36">
        <f t="shared" si="2"/>
        <v>0</v>
      </c>
      <c r="BN18" s="42">
        <f t="shared" si="3"/>
        <v>0</v>
      </c>
      <c r="BO18" s="3">
        <f t="shared" si="4"/>
        <v>1</v>
      </c>
    </row>
    <row r="19" spans="1:67">
      <c r="A19" s="26">
        <v>9</v>
      </c>
      <c r="B19" s="3" t="str">
        <f>'Data Identitas'!B17</f>
        <v>DZIHAN CHAIRANI</v>
      </c>
      <c r="C19" s="36" t="str">
        <f>IF(P.Ag!D22="","",P.Ag!D22)</f>
        <v/>
      </c>
      <c r="D19" s="37" t="str">
        <f>IF(P.Ag!E22="","",P.Ag!E22)</f>
        <v/>
      </c>
      <c r="E19" s="36" t="str">
        <f>IF(P.Ag!H22="","",P.Ag!H22)</f>
        <v/>
      </c>
      <c r="F19" s="37" t="str">
        <f>IF(P.Ag!I22="","",P.Ag!I22)</f>
        <v/>
      </c>
      <c r="G19" s="36" t="str">
        <f>IF(P.Ag!K22="","",P.Ag!K22)</f>
        <v/>
      </c>
      <c r="H19" s="37" t="str">
        <f>IF(P.Ag!L22="","",P.Ag!L22)</f>
        <v/>
      </c>
      <c r="I19" s="36" t="str">
        <f>IF(PPKn!D22="","",PPKn!D22)</f>
        <v/>
      </c>
      <c r="J19" s="37" t="str">
        <f>IF(PPKn!E22="","",PPKn!E22)</f>
        <v/>
      </c>
      <c r="K19" s="36" t="str">
        <f>IF(PPKn!H22="","",PPKn!H22)</f>
        <v/>
      </c>
      <c r="L19" s="37" t="str">
        <f>IF(PPKn!I22="","",PPKn!I22)</f>
        <v/>
      </c>
      <c r="M19" s="36" t="str">
        <f>IF(PPKn!K22="","",PPKn!K22)</f>
        <v/>
      </c>
      <c r="N19" s="37" t="str">
        <f>IF(PPKn!L22="","",PPKn!L22)</f>
        <v/>
      </c>
      <c r="O19" s="36" t="str">
        <f>IF(B.Ind!D22="","",B.Ind!D22)</f>
        <v/>
      </c>
      <c r="P19" s="37" t="str">
        <f>IF(B.Ind!E22="","",B.Ind!E22)</f>
        <v/>
      </c>
      <c r="Q19" s="36" t="str">
        <f>IF(B.Ind!H22="","",B.Ind!H22)</f>
        <v/>
      </c>
      <c r="R19" s="37" t="str">
        <f>IF(B.Ind!I22="","",B.Ind!I22)</f>
        <v/>
      </c>
      <c r="S19" s="36" t="str">
        <f>IF(B.Ind!K22="","",B.Ind!K22)</f>
        <v/>
      </c>
      <c r="T19" s="37" t="str">
        <f>IF(B.Ind!L22="","",B.Ind!L22)</f>
        <v/>
      </c>
      <c r="U19" s="36" t="str">
        <f>IF(MM!D22="","",MM!D22)</f>
        <v/>
      </c>
      <c r="V19" s="37" t="str">
        <f>IF(MM!E22="","",MM!E22)</f>
        <v/>
      </c>
      <c r="W19" s="36" t="str">
        <f>IF(MM!H22="","",MM!H22)</f>
        <v/>
      </c>
      <c r="X19" s="37" t="str">
        <f>IF(MM!I22="","",MM!I22)</f>
        <v/>
      </c>
      <c r="Y19" s="36" t="str">
        <f>IF(MM!K22="","",MM!K22)</f>
        <v/>
      </c>
      <c r="Z19" s="37" t="str">
        <f>IF(MM!L22="","",MM!L22)</f>
        <v/>
      </c>
      <c r="AA19" s="36" t="str">
        <f>IF(IPA!D22="","",IPA!D22)</f>
        <v/>
      </c>
      <c r="AB19" s="37" t="str">
        <f>IF(IPA!E22="","",IPA!E22)</f>
        <v/>
      </c>
      <c r="AC19" s="36" t="str">
        <f>IF(IPA!H22="","",IPA!H22)</f>
        <v/>
      </c>
      <c r="AD19" s="37" t="str">
        <f>IF(IPA!I22="","",IPA!I22)</f>
        <v/>
      </c>
      <c r="AE19" s="36" t="str">
        <f>IF(IPA!K22="","",IPA!K22)</f>
        <v/>
      </c>
      <c r="AF19" s="37" t="str">
        <f>IF(IPA!L22="","",IPA!L22)</f>
        <v/>
      </c>
      <c r="AG19" s="36" t="str">
        <f>IF(IPS!D22="","",IPS!D22)</f>
        <v/>
      </c>
      <c r="AH19" s="37" t="str">
        <f>IF(IPS!E22="","",IPS!E22)</f>
        <v/>
      </c>
      <c r="AI19" s="36" t="str">
        <f>IF(IPS!H22="","",IPS!H22)</f>
        <v/>
      </c>
      <c r="AJ19" s="37" t="str">
        <f>IF(IPS!I22="","",IPS!I22)</f>
        <v/>
      </c>
      <c r="AK19" s="36" t="str">
        <f>IF(IPS!K22="","",IPS!K22)</f>
        <v/>
      </c>
      <c r="AL19" s="37" t="str">
        <f>IF(IPS!L22="","",IPS!L22)</f>
        <v/>
      </c>
      <c r="AM19" s="36" t="str">
        <f>IF(BIng!D22="","",BIng!D22)</f>
        <v/>
      </c>
      <c r="AN19" s="37" t="str">
        <f>IF(BIng!E22="","",BIng!E22)</f>
        <v/>
      </c>
      <c r="AO19" s="36" t="str">
        <f>IF(BIng!H22="","",BIng!H22)</f>
        <v/>
      </c>
      <c r="AP19" s="37" t="str">
        <f>IF(BIng!I22="","",BIng!I22)</f>
        <v/>
      </c>
      <c r="AQ19" s="36" t="str">
        <f>IF(BIng!K22="","",BIng!K22)</f>
        <v/>
      </c>
      <c r="AR19" s="37" t="str">
        <f>IF(BIng!L22="","",BIng!L22)</f>
        <v/>
      </c>
      <c r="AS19" s="36" t="str">
        <f>IF(SBd!D22="","",SBd!D22)</f>
        <v/>
      </c>
      <c r="AT19" s="37" t="str">
        <f>IF(SBd!E22="","",SBd!E22)</f>
        <v/>
      </c>
      <c r="AU19" s="36" t="str">
        <f>IF(SBd!H22="","",SBd!H22)</f>
        <v/>
      </c>
      <c r="AV19" s="37" t="str">
        <f>IF(SBd!I22="","",SBd!I22)</f>
        <v/>
      </c>
      <c r="AW19" s="36" t="str">
        <f>IF(SBd!K22="","",SBd!K22)</f>
        <v/>
      </c>
      <c r="AX19" s="37" t="str">
        <f>IF(SBd!L22="","",SBd!L22)</f>
        <v/>
      </c>
      <c r="AY19" s="36" t="str">
        <f>IF(Pjk!D22="","",Pjk!D22)</f>
        <v/>
      </c>
      <c r="AZ19" s="37" t="str">
        <f>IF(Pjk!E22="","",Pjk!E22)</f>
        <v/>
      </c>
      <c r="BA19" s="36" t="str">
        <f>IF(Pjk!H22="","",Pjk!H22)</f>
        <v/>
      </c>
      <c r="BB19" s="37" t="str">
        <f>IF(Pjk!I22="","",Pjk!I22)</f>
        <v/>
      </c>
      <c r="BC19" s="36" t="str">
        <f>IF(Pjk!K22="","",Pjk!K22)</f>
        <v/>
      </c>
      <c r="BD19" s="37" t="str">
        <f>IF(Pjk!L22="","",Pjk!L22)</f>
        <v/>
      </c>
      <c r="BE19" s="36" t="str">
        <f>IF(Prk!D22="","",Prk!D22)</f>
        <v/>
      </c>
      <c r="BF19" s="37" t="str">
        <f>IF(Prk!E22="","",Prk!E22)</f>
        <v/>
      </c>
      <c r="BG19" s="36" t="str">
        <f>IF(Prk!H22="","",Prk!H22)</f>
        <v/>
      </c>
      <c r="BH19" s="37" t="str">
        <f>IF(Prk!I22="","",Prk!I22)</f>
        <v/>
      </c>
      <c r="BI19" s="36" t="str">
        <f>IF(Prk!K22="","",Prk!K22)</f>
        <v/>
      </c>
      <c r="BJ19" s="37" t="str">
        <f>IF(Prk!L22="","",Prk!L22)</f>
        <v/>
      </c>
      <c r="BK19" s="36">
        <f t="shared" si="0"/>
        <v>0</v>
      </c>
      <c r="BL19" s="36">
        <f t="shared" si="1"/>
        <v>0</v>
      </c>
      <c r="BM19" s="36">
        <f t="shared" si="2"/>
        <v>0</v>
      </c>
      <c r="BN19" s="42">
        <f t="shared" si="3"/>
        <v>0</v>
      </c>
      <c r="BO19" s="3">
        <f t="shared" si="4"/>
        <v>1</v>
      </c>
    </row>
    <row r="20" spans="1:67">
      <c r="A20" s="26">
        <v>10</v>
      </c>
      <c r="B20" s="3" t="str">
        <f>'Data Identitas'!B18</f>
        <v>ERVINA GAMARIA HUTAGALUNG</v>
      </c>
      <c r="C20" s="36" t="str">
        <f>IF(P.Ag!D23="","",P.Ag!D23)</f>
        <v/>
      </c>
      <c r="D20" s="37" t="str">
        <f>IF(P.Ag!E23="","",P.Ag!E23)</f>
        <v/>
      </c>
      <c r="E20" s="36" t="str">
        <f>IF(P.Ag!H23="","",P.Ag!H23)</f>
        <v/>
      </c>
      <c r="F20" s="37" t="str">
        <f>IF(P.Ag!I23="","",P.Ag!I23)</f>
        <v/>
      </c>
      <c r="G20" s="36" t="str">
        <f>IF(P.Ag!K23="","",P.Ag!K23)</f>
        <v/>
      </c>
      <c r="H20" s="37" t="str">
        <f>IF(P.Ag!L23="","",P.Ag!L23)</f>
        <v/>
      </c>
      <c r="I20" s="36" t="str">
        <f>IF(PPKn!D23="","",PPKn!D23)</f>
        <v/>
      </c>
      <c r="J20" s="37" t="str">
        <f>IF(PPKn!E23="","",PPKn!E23)</f>
        <v/>
      </c>
      <c r="K20" s="36" t="str">
        <f>IF(PPKn!H23="","",PPKn!H23)</f>
        <v/>
      </c>
      <c r="L20" s="37" t="str">
        <f>IF(PPKn!I23="","",PPKn!I23)</f>
        <v/>
      </c>
      <c r="M20" s="36" t="str">
        <f>IF(PPKn!K23="","",PPKn!K23)</f>
        <v/>
      </c>
      <c r="N20" s="37" t="str">
        <f>IF(PPKn!L23="","",PPKn!L23)</f>
        <v/>
      </c>
      <c r="O20" s="36" t="str">
        <f>IF(B.Ind!D23="","",B.Ind!D23)</f>
        <v/>
      </c>
      <c r="P20" s="37" t="str">
        <f>IF(B.Ind!E23="","",B.Ind!E23)</f>
        <v/>
      </c>
      <c r="Q20" s="36" t="str">
        <f>IF(B.Ind!H23="","",B.Ind!H23)</f>
        <v/>
      </c>
      <c r="R20" s="37" t="str">
        <f>IF(B.Ind!I23="","",B.Ind!I23)</f>
        <v/>
      </c>
      <c r="S20" s="36" t="str">
        <f>IF(B.Ind!K23="","",B.Ind!K23)</f>
        <v/>
      </c>
      <c r="T20" s="37" t="str">
        <f>IF(B.Ind!L23="","",B.Ind!L23)</f>
        <v/>
      </c>
      <c r="U20" s="36" t="str">
        <f>IF(MM!D23="","",MM!D23)</f>
        <v/>
      </c>
      <c r="V20" s="37" t="str">
        <f>IF(MM!E23="","",MM!E23)</f>
        <v/>
      </c>
      <c r="W20" s="36" t="str">
        <f>IF(MM!H23="","",MM!H23)</f>
        <v/>
      </c>
      <c r="X20" s="37" t="str">
        <f>IF(MM!I23="","",MM!I23)</f>
        <v/>
      </c>
      <c r="Y20" s="36" t="str">
        <f>IF(MM!K23="","",MM!K23)</f>
        <v/>
      </c>
      <c r="Z20" s="37" t="str">
        <f>IF(MM!L23="","",MM!L23)</f>
        <v/>
      </c>
      <c r="AA20" s="36" t="str">
        <f>IF(IPA!D23="","",IPA!D23)</f>
        <v/>
      </c>
      <c r="AB20" s="37" t="str">
        <f>IF(IPA!E23="","",IPA!E23)</f>
        <v/>
      </c>
      <c r="AC20" s="36" t="str">
        <f>IF(IPA!H23="","",IPA!H23)</f>
        <v/>
      </c>
      <c r="AD20" s="37" t="str">
        <f>IF(IPA!I23="","",IPA!I23)</f>
        <v/>
      </c>
      <c r="AE20" s="36" t="str">
        <f>IF(IPA!K23="","",IPA!K23)</f>
        <v/>
      </c>
      <c r="AF20" s="37" t="str">
        <f>IF(IPA!L23="","",IPA!L23)</f>
        <v/>
      </c>
      <c r="AG20" s="36" t="str">
        <f>IF(IPS!D23="","",IPS!D23)</f>
        <v/>
      </c>
      <c r="AH20" s="37" t="str">
        <f>IF(IPS!E23="","",IPS!E23)</f>
        <v/>
      </c>
      <c r="AI20" s="36" t="str">
        <f>IF(IPS!H23="","",IPS!H23)</f>
        <v/>
      </c>
      <c r="AJ20" s="37" t="str">
        <f>IF(IPS!I23="","",IPS!I23)</f>
        <v/>
      </c>
      <c r="AK20" s="36" t="str">
        <f>IF(IPS!K23="","",IPS!K23)</f>
        <v/>
      </c>
      <c r="AL20" s="37" t="str">
        <f>IF(IPS!L23="","",IPS!L23)</f>
        <v/>
      </c>
      <c r="AM20" s="36" t="str">
        <f>IF(BIng!D23="","",BIng!D23)</f>
        <v/>
      </c>
      <c r="AN20" s="37" t="str">
        <f>IF(BIng!E23="","",BIng!E23)</f>
        <v/>
      </c>
      <c r="AO20" s="36" t="str">
        <f>IF(BIng!H23="","",BIng!H23)</f>
        <v/>
      </c>
      <c r="AP20" s="37" t="str">
        <f>IF(BIng!I23="","",BIng!I23)</f>
        <v/>
      </c>
      <c r="AQ20" s="36" t="str">
        <f>IF(BIng!K23="","",BIng!K23)</f>
        <v/>
      </c>
      <c r="AR20" s="37" t="str">
        <f>IF(BIng!L23="","",BIng!L23)</f>
        <v/>
      </c>
      <c r="AS20" s="36" t="str">
        <f>IF(SBd!D23="","",SBd!D23)</f>
        <v/>
      </c>
      <c r="AT20" s="37" t="str">
        <f>IF(SBd!E23="","",SBd!E23)</f>
        <v/>
      </c>
      <c r="AU20" s="36" t="str">
        <f>IF(SBd!H23="","",SBd!H23)</f>
        <v/>
      </c>
      <c r="AV20" s="37" t="str">
        <f>IF(SBd!I23="","",SBd!I23)</f>
        <v/>
      </c>
      <c r="AW20" s="36" t="str">
        <f>IF(SBd!K23="","",SBd!K23)</f>
        <v/>
      </c>
      <c r="AX20" s="37" t="str">
        <f>IF(SBd!L23="","",SBd!L23)</f>
        <v/>
      </c>
      <c r="AY20" s="36" t="str">
        <f>IF(Pjk!D23="","",Pjk!D23)</f>
        <v/>
      </c>
      <c r="AZ20" s="37" t="str">
        <f>IF(Pjk!E23="","",Pjk!E23)</f>
        <v/>
      </c>
      <c r="BA20" s="36" t="str">
        <f>IF(Pjk!H23="","",Pjk!H23)</f>
        <v/>
      </c>
      <c r="BB20" s="37" t="str">
        <f>IF(Pjk!I23="","",Pjk!I23)</f>
        <v/>
      </c>
      <c r="BC20" s="36" t="str">
        <f>IF(Pjk!K23="","",Pjk!K23)</f>
        <v/>
      </c>
      <c r="BD20" s="37" t="str">
        <f>IF(Pjk!L23="","",Pjk!L23)</f>
        <v/>
      </c>
      <c r="BE20" s="36" t="str">
        <f>IF(Prk!D23="","",Prk!D23)</f>
        <v/>
      </c>
      <c r="BF20" s="37" t="str">
        <f>IF(Prk!E23="","",Prk!E23)</f>
        <v/>
      </c>
      <c r="BG20" s="36" t="str">
        <f>IF(Prk!H23="","",Prk!H23)</f>
        <v/>
      </c>
      <c r="BH20" s="37" t="str">
        <f>IF(Prk!I23="","",Prk!I23)</f>
        <v/>
      </c>
      <c r="BI20" s="36" t="str">
        <f>IF(Prk!K23="","",Prk!K23)</f>
        <v/>
      </c>
      <c r="BJ20" s="37" t="str">
        <f>IF(Prk!L23="","",Prk!L23)</f>
        <v/>
      </c>
      <c r="BK20" s="36">
        <f t="shared" si="0"/>
        <v>0</v>
      </c>
      <c r="BL20" s="36">
        <f t="shared" si="1"/>
        <v>0</v>
      </c>
      <c r="BM20" s="36">
        <f t="shared" si="2"/>
        <v>0</v>
      </c>
      <c r="BN20" s="42">
        <f t="shared" si="3"/>
        <v>0</v>
      </c>
      <c r="BO20" s="3">
        <f t="shared" si="4"/>
        <v>1</v>
      </c>
    </row>
    <row r="21" spans="1:67">
      <c r="A21" s="26">
        <v>11</v>
      </c>
      <c r="B21" s="3" t="str">
        <f>'Data Identitas'!B19</f>
        <v>EURICA IMANNUELA ELFRI Br. P</v>
      </c>
      <c r="C21" s="36" t="str">
        <f>IF(P.Ag!D24="","",P.Ag!D24)</f>
        <v/>
      </c>
      <c r="D21" s="37" t="str">
        <f>IF(P.Ag!E24="","",P.Ag!E24)</f>
        <v/>
      </c>
      <c r="E21" s="36" t="str">
        <f>IF(P.Ag!H24="","",P.Ag!H24)</f>
        <v/>
      </c>
      <c r="F21" s="37" t="str">
        <f>IF(P.Ag!I24="","",P.Ag!I24)</f>
        <v/>
      </c>
      <c r="G21" s="36" t="str">
        <f>IF(P.Ag!K24="","",P.Ag!K24)</f>
        <v/>
      </c>
      <c r="H21" s="37" t="str">
        <f>IF(P.Ag!L24="","",P.Ag!L24)</f>
        <v/>
      </c>
      <c r="I21" s="36" t="str">
        <f>IF(PPKn!D24="","",PPKn!D24)</f>
        <v/>
      </c>
      <c r="J21" s="37" t="str">
        <f>IF(PPKn!E24="","",PPKn!E24)</f>
        <v/>
      </c>
      <c r="K21" s="36" t="str">
        <f>IF(PPKn!H24="","",PPKn!H24)</f>
        <v/>
      </c>
      <c r="L21" s="37" t="str">
        <f>IF(PPKn!I24="","",PPKn!I24)</f>
        <v/>
      </c>
      <c r="M21" s="36" t="str">
        <f>IF(PPKn!K24="","",PPKn!K24)</f>
        <v/>
      </c>
      <c r="N21" s="37" t="str">
        <f>IF(PPKn!L24="","",PPKn!L24)</f>
        <v/>
      </c>
      <c r="O21" s="36" t="str">
        <f>IF(B.Ind!D24="","",B.Ind!D24)</f>
        <v/>
      </c>
      <c r="P21" s="37" t="str">
        <f>IF(B.Ind!E24="","",B.Ind!E24)</f>
        <v/>
      </c>
      <c r="Q21" s="36" t="str">
        <f>IF(B.Ind!H24="","",B.Ind!H24)</f>
        <v/>
      </c>
      <c r="R21" s="37" t="str">
        <f>IF(B.Ind!I24="","",B.Ind!I24)</f>
        <v/>
      </c>
      <c r="S21" s="36" t="str">
        <f>IF(B.Ind!K24="","",B.Ind!K24)</f>
        <v/>
      </c>
      <c r="T21" s="37" t="str">
        <f>IF(B.Ind!L24="","",B.Ind!L24)</f>
        <v/>
      </c>
      <c r="U21" s="36" t="str">
        <f>IF(MM!D24="","",MM!D24)</f>
        <v/>
      </c>
      <c r="V21" s="37" t="str">
        <f>IF(MM!E24="","",MM!E24)</f>
        <v/>
      </c>
      <c r="W21" s="36" t="str">
        <f>IF(MM!H24="","",MM!H24)</f>
        <v/>
      </c>
      <c r="X21" s="37" t="str">
        <f>IF(MM!I24="","",MM!I24)</f>
        <v/>
      </c>
      <c r="Y21" s="36" t="str">
        <f>IF(MM!K24="","",MM!K24)</f>
        <v/>
      </c>
      <c r="Z21" s="37" t="str">
        <f>IF(MM!L24="","",MM!L24)</f>
        <v/>
      </c>
      <c r="AA21" s="36" t="str">
        <f>IF(IPA!D24="","",IPA!D24)</f>
        <v/>
      </c>
      <c r="AB21" s="37" t="str">
        <f>IF(IPA!E24="","",IPA!E24)</f>
        <v/>
      </c>
      <c r="AC21" s="36" t="str">
        <f>IF(IPA!H24="","",IPA!H24)</f>
        <v/>
      </c>
      <c r="AD21" s="37" t="str">
        <f>IF(IPA!I24="","",IPA!I24)</f>
        <v/>
      </c>
      <c r="AE21" s="36" t="str">
        <f>IF(IPA!K24="","",IPA!K24)</f>
        <v/>
      </c>
      <c r="AF21" s="37" t="str">
        <f>IF(IPA!L24="","",IPA!L24)</f>
        <v/>
      </c>
      <c r="AG21" s="36" t="str">
        <f>IF(IPS!D24="","",IPS!D24)</f>
        <v/>
      </c>
      <c r="AH21" s="37" t="str">
        <f>IF(IPS!E24="","",IPS!E24)</f>
        <v/>
      </c>
      <c r="AI21" s="36" t="str">
        <f>IF(IPS!H24="","",IPS!H24)</f>
        <v/>
      </c>
      <c r="AJ21" s="37" t="str">
        <f>IF(IPS!I24="","",IPS!I24)</f>
        <v/>
      </c>
      <c r="AK21" s="36" t="str">
        <f>IF(IPS!K24="","",IPS!K24)</f>
        <v/>
      </c>
      <c r="AL21" s="37" t="str">
        <f>IF(IPS!L24="","",IPS!L24)</f>
        <v/>
      </c>
      <c r="AM21" s="36" t="str">
        <f>IF(BIng!D24="","",BIng!D24)</f>
        <v/>
      </c>
      <c r="AN21" s="37" t="str">
        <f>IF(BIng!E24="","",BIng!E24)</f>
        <v/>
      </c>
      <c r="AO21" s="36" t="str">
        <f>IF(BIng!H24="","",BIng!H24)</f>
        <v/>
      </c>
      <c r="AP21" s="37" t="str">
        <f>IF(BIng!I24="","",BIng!I24)</f>
        <v/>
      </c>
      <c r="AQ21" s="36" t="str">
        <f>IF(BIng!K24="","",BIng!K24)</f>
        <v/>
      </c>
      <c r="AR21" s="37" t="str">
        <f>IF(BIng!L24="","",BIng!L24)</f>
        <v/>
      </c>
      <c r="AS21" s="36" t="str">
        <f>IF(SBd!D24="","",SBd!D24)</f>
        <v/>
      </c>
      <c r="AT21" s="37" t="str">
        <f>IF(SBd!E24="","",SBd!E24)</f>
        <v/>
      </c>
      <c r="AU21" s="36" t="str">
        <f>IF(SBd!H24="","",SBd!H24)</f>
        <v/>
      </c>
      <c r="AV21" s="37" t="str">
        <f>IF(SBd!I24="","",SBd!I24)</f>
        <v/>
      </c>
      <c r="AW21" s="36" t="str">
        <f>IF(SBd!K24="","",SBd!K24)</f>
        <v/>
      </c>
      <c r="AX21" s="37" t="str">
        <f>IF(SBd!L24="","",SBd!L24)</f>
        <v/>
      </c>
      <c r="AY21" s="36" t="str">
        <f>IF(Pjk!D24="","",Pjk!D24)</f>
        <v/>
      </c>
      <c r="AZ21" s="37" t="str">
        <f>IF(Pjk!E24="","",Pjk!E24)</f>
        <v/>
      </c>
      <c r="BA21" s="36" t="str">
        <f>IF(Pjk!H24="","",Pjk!H24)</f>
        <v/>
      </c>
      <c r="BB21" s="37" t="str">
        <f>IF(Pjk!I24="","",Pjk!I24)</f>
        <v/>
      </c>
      <c r="BC21" s="36" t="str">
        <f>IF(Pjk!K24="","",Pjk!K24)</f>
        <v/>
      </c>
      <c r="BD21" s="37" t="str">
        <f>IF(Pjk!L24="","",Pjk!L24)</f>
        <v/>
      </c>
      <c r="BE21" s="36" t="str">
        <f>IF(Prk!D24="","",Prk!D24)</f>
        <v/>
      </c>
      <c r="BF21" s="37" t="str">
        <f>IF(Prk!E24="","",Prk!E24)</f>
        <v/>
      </c>
      <c r="BG21" s="36" t="str">
        <f>IF(Prk!H24="","",Prk!H24)</f>
        <v/>
      </c>
      <c r="BH21" s="37" t="str">
        <f>IF(Prk!I24="","",Prk!I24)</f>
        <v/>
      </c>
      <c r="BI21" s="36" t="str">
        <f>IF(Prk!K24="","",Prk!K24)</f>
        <v/>
      </c>
      <c r="BJ21" s="37" t="str">
        <f>IF(Prk!L24="","",Prk!L24)</f>
        <v/>
      </c>
      <c r="BK21" s="36">
        <f t="shared" si="0"/>
        <v>0</v>
      </c>
      <c r="BL21" s="36">
        <f t="shared" si="1"/>
        <v>0</v>
      </c>
      <c r="BM21" s="36">
        <f t="shared" si="2"/>
        <v>0</v>
      </c>
      <c r="BN21" s="42">
        <f t="shared" si="3"/>
        <v>0</v>
      </c>
      <c r="BO21" s="3">
        <f t="shared" si="4"/>
        <v>1</v>
      </c>
    </row>
    <row r="22" spans="1:67">
      <c r="A22" s="26">
        <v>12</v>
      </c>
      <c r="B22" s="3" t="str">
        <f>'Data Identitas'!B20</f>
        <v>FRIZHA ANANTA</v>
      </c>
      <c r="C22" s="36" t="str">
        <f>IF(P.Ag!D25="","",P.Ag!D25)</f>
        <v/>
      </c>
      <c r="D22" s="37" t="str">
        <f>IF(P.Ag!E25="","",P.Ag!E25)</f>
        <v/>
      </c>
      <c r="E22" s="36" t="str">
        <f>IF(P.Ag!H25="","",P.Ag!H25)</f>
        <v/>
      </c>
      <c r="F22" s="37" t="str">
        <f>IF(P.Ag!I25="","",P.Ag!I25)</f>
        <v/>
      </c>
      <c r="G22" s="36" t="str">
        <f>IF(P.Ag!K25="","",P.Ag!K25)</f>
        <v/>
      </c>
      <c r="H22" s="37" t="str">
        <f>IF(P.Ag!L25="","",P.Ag!L25)</f>
        <v/>
      </c>
      <c r="I22" s="36" t="str">
        <f>IF(PPKn!D25="","",PPKn!D25)</f>
        <v/>
      </c>
      <c r="J22" s="37" t="str">
        <f>IF(PPKn!E25="","",PPKn!E25)</f>
        <v/>
      </c>
      <c r="K22" s="36" t="str">
        <f>IF(PPKn!H25="","",PPKn!H25)</f>
        <v/>
      </c>
      <c r="L22" s="37" t="str">
        <f>IF(PPKn!I25="","",PPKn!I25)</f>
        <v/>
      </c>
      <c r="M22" s="36" t="str">
        <f>IF(PPKn!K25="","",PPKn!K25)</f>
        <v/>
      </c>
      <c r="N22" s="37" t="str">
        <f>IF(PPKn!L25="","",PPKn!L25)</f>
        <v/>
      </c>
      <c r="O22" s="36" t="str">
        <f>IF(B.Ind!D25="","",B.Ind!D25)</f>
        <v/>
      </c>
      <c r="P22" s="37" t="str">
        <f>IF(B.Ind!E25="","",B.Ind!E25)</f>
        <v/>
      </c>
      <c r="Q22" s="36" t="str">
        <f>IF(B.Ind!H25="","",B.Ind!H25)</f>
        <v/>
      </c>
      <c r="R22" s="37" t="str">
        <f>IF(B.Ind!I25="","",B.Ind!I25)</f>
        <v/>
      </c>
      <c r="S22" s="36" t="str">
        <f>IF(B.Ind!K25="","",B.Ind!K25)</f>
        <v/>
      </c>
      <c r="T22" s="37" t="str">
        <f>IF(B.Ind!L25="","",B.Ind!L25)</f>
        <v/>
      </c>
      <c r="U22" s="36" t="str">
        <f>IF(MM!D25="","",MM!D25)</f>
        <v/>
      </c>
      <c r="V22" s="37" t="str">
        <f>IF(MM!E25="","",MM!E25)</f>
        <v/>
      </c>
      <c r="W22" s="36" t="str">
        <f>IF(MM!H25="","",MM!H25)</f>
        <v/>
      </c>
      <c r="X22" s="37" t="str">
        <f>IF(MM!I25="","",MM!I25)</f>
        <v/>
      </c>
      <c r="Y22" s="36" t="str">
        <f>IF(MM!K25="","",MM!K25)</f>
        <v/>
      </c>
      <c r="Z22" s="37" t="str">
        <f>IF(MM!L25="","",MM!L25)</f>
        <v/>
      </c>
      <c r="AA22" s="36" t="str">
        <f>IF(IPA!D25="","",IPA!D25)</f>
        <v/>
      </c>
      <c r="AB22" s="37" t="str">
        <f>IF(IPA!E25="","",IPA!E25)</f>
        <v/>
      </c>
      <c r="AC22" s="36" t="str">
        <f>IF(IPA!H25="","",IPA!H25)</f>
        <v/>
      </c>
      <c r="AD22" s="37" t="str">
        <f>IF(IPA!I25="","",IPA!I25)</f>
        <v/>
      </c>
      <c r="AE22" s="36" t="str">
        <f>IF(IPA!K25="","",IPA!K25)</f>
        <v/>
      </c>
      <c r="AF22" s="37" t="str">
        <f>IF(IPA!L25="","",IPA!L25)</f>
        <v/>
      </c>
      <c r="AG22" s="36" t="str">
        <f>IF(IPS!D25="","",IPS!D25)</f>
        <v/>
      </c>
      <c r="AH22" s="37" t="str">
        <f>IF(IPS!E25="","",IPS!E25)</f>
        <v/>
      </c>
      <c r="AI22" s="36" t="str">
        <f>IF(IPS!H25="","",IPS!H25)</f>
        <v/>
      </c>
      <c r="AJ22" s="37" t="str">
        <f>IF(IPS!I25="","",IPS!I25)</f>
        <v/>
      </c>
      <c r="AK22" s="36" t="str">
        <f>IF(IPS!K25="","",IPS!K25)</f>
        <v/>
      </c>
      <c r="AL22" s="37" t="str">
        <f>IF(IPS!L25="","",IPS!L25)</f>
        <v/>
      </c>
      <c r="AM22" s="36" t="str">
        <f>IF(BIng!D25="","",BIng!D25)</f>
        <v/>
      </c>
      <c r="AN22" s="37" t="str">
        <f>IF(BIng!E25="","",BIng!E25)</f>
        <v/>
      </c>
      <c r="AO22" s="36" t="str">
        <f>IF(BIng!H25="","",BIng!H25)</f>
        <v/>
      </c>
      <c r="AP22" s="37" t="str">
        <f>IF(BIng!I25="","",BIng!I25)</f>
        <v/>
      </c>
      <c r="AQ22" s="36" t="str">
        <f>IF(BIng!K25="","",BIng!K25)</f>
        <v/>
      </c>
      <c r="AR22" s="37" t="str">
        <f>IF(BIng!L25="","",BIng!L25)</f>
        <v/>
      </c>
      <c r="AS22" s="36" t="str">
        <f>IF(SBd!D25="","",SBd!D25)</f>
        <v/>
      </c>
      <c r="AT22" s="37" t="str">
        <f>IF(SBd!E25="","",SBd!E25)</f>
        <v/>
      </c>
      <c r="AU22" s="36" t="str">
        <f>IF(SBd!H25="","",SBd!H25)</f>
        <v/>
      </c>
      <c r="AV22" s="37" t="str">
        <f>IF(SBd!I25="","",SBd!I25)</f>
        <v/>
      </c>
      <c r="AW22" s="36" t="str">
        <f>IF(SBd!K25="","",SBd!K25)</f>
        <v/>
      </c>
      <c r="AX22" s="37" t="str">
        <f>IF(SBd!L25="","",SBd!L25)</f>
        <v/>
      </c>
      <c r="AY22" s="36" t="str">
        <f>IF(Pjk!D25="","",Pjk!D25)</f>
        <v/>
      </c>
      <c r="AZ22" s="37" t="str">
        <f>IF(Pjk!E25="","",Pjk!E25)</f>
        <v/>
      </c>
      <c r="BA22" s="36" t="str">
        <f>IF(Pjk!H25="","",Pjk!H25)</f>
        <v/>
      </c>
      <c r="BB22" s="37" t="str">
        <f>IF(Pjk!I25="","",Pjk!I25)</f>
        <v/>
      </c>
      <c r="BC22" s="36" t="str">
        <f>IF(Pjk!K25="","",Pjk!K25)</f>
        <v/>
      </c>
      <c r="BD22" s="37" t="str">
        <f>IF(Pjk!L25="","",Pjk!L25)</f>
        <v/>
      </c>
      <c r="BE22" s="36" t="str">
        <f>IF(Prk!D25="","",Prk!D25)</f>
        <v/>
      </c>
      <c r="BF22" s="37" t="str">
        <f>IF(Prk!E25="","",Prk!E25)</f>
        <v/>
      </c>
      <c r="BG22" s="36" t="str">
        <f>IF(Prk!H25="","",Prk!H25)</f>
        <v/>
      </c>
      <c r="BH22" s="37" t="str">
        <f>IF(Prk!I25="","",Prk!I25)</f>
        <v/>
      </c>
      <c r="BI22" s="36" t="str">
        <f>IF(Prk!K25="","",Prk!K25)</f>
        <v/>
      </c>
      <c r="BJ22" s="37" t="str">
        <f>IF(Prk!L25="","",Prk!L25)</f>
        <v/>
      </c>
      <c r="BK22" s="36">
        <f t="shared" si="0"/>
        <v>0</v>
      </c>
      <c r="BL22" s="36">
        <f t="shared" si="1"/>
        <v>0</v>
      </c>
      <c r="BM22" s="36">
        <f t="shared" si="2"/>
        <v>0</v>
      </c>
      <c r="BN22" s="42">
        <f t="shared" si="3"/>
        <v>0</v>
      </c>
      <c r="BO22" s="3">
        <f t="shared" si="4"/>
        <v>1</v>
      </c>
    </row>
    <row r="23" spans="1:67">
      <c r="A23" s="26">
        <v>13</v>
      </c>
      <c r="B23" s="3" t="str">
        <f>'Data Identitas'!B21</f>
        <v>HOTMAN MANULLANG</v>
      </c>
      <c r="C23" s="36" t="str">
        <f>IF(P.Ag!D26="","",P.Ag!D26)</f>
        <v/>
      </c>
      <c r="D23" s="37" t="str">
        <f>IF(P.Ag!E26="","",P.Ag!E26)</f>
        <v/>
      </c>
      <c r="E23" s="36" t="str">
        <f>IF(P.Ag!H26="","",P.Ag!H26)</f>
        <v/>
      </c>
      <c r="F23" s="37" t="str">
        <f>IF(P.Ag!I26="","",P.Ag!I26)</f>
        <v/>
      </c>
      <c r="G23" s="36" t="str">
        <f>IF(P.Ag!K26="","",P.Ag!K26)</f>
        <v/>
      </c>
      <c r="H23" s="37" t="str">
        <f>IF(P.Ag!L26="","",P.Ag!L26)</f>
        <v/>
      </c>
      <c r="I23" s="36" t="str">
        <f>IF(PPKn!D26="","",PPKn!D26)</f>
        <v/>
      </c>
      <c r="J23" s="37" t="str">
        <f>IF(PPKn!E26="","",PPKn!E26)</f>
        <v/>
      </c>
      <c r="K23" s="36" t="str">
        <f>IF(PPKn!H26="","",PPKn!H26)</f>
        <v/>
      </c>
      <c r="L23" s="37" t="str">
        <f>IF(PPKn!I26="","",PPKn!I26)</f>
        <v/>
      </c>
      <c r="M23" s="36" t="str">
        <f>IF(PPKn!K26="","",PPKn!K26)</f>
        <v/>
      </c>
      <c r="N23" s="37" t="str">
        <f>IF(PPKn!L26="","",PPKn!L26)</f>
        <v/>
      </c>
      <c r="O23" s="36" t="str">
        <f>IF(B.Ind!D26="","",B.Ind!D26)</f>
        <v/>
      </c>
      <c r="P23" s="37" t="str">
        <f>IF(B.Ind!E26="","",B.Ind!E26)</f>
        <v/>
      </c>
      <c r="Q23" s="36" t="str">
        <f>IF(B.Ind!H26="","",B.Ind!H26)</f>
        <v/>
      </c>
      <c r="R23" s="37" t="str">
        <f>IF(B.Ind!I26="","",B.Ind!I26)</f>
        <v/>
      </c>
      <c r="S23" s="36" t="str">
        <f>IF(B.Ind!K26="","",B.Ind!K26)</f>
        <v/>
      </c>
      <c r="T23" s="37" t="str">
        <f>IF(B.Ind!L26="","",B.Ind!L26)</f>
        <v/>
      </c>
      <c r="U23" s="36" t="str">
        <f>IF(MM!D26="","",MM!D26)</f>
        <v/>
      </c>
      <c r="V23" s="37" t="str">
        <f>IF(MM!E26="","",MM!E26)</f>
        <v/>
      </c>
      <c r="W23" s="36" t="str">
        <f>IF(MM!H26="","",MM!H26)</f>
        <v/>
      </c>
      <c r="X23" s="37" t="str">
        <f>IF(MM!I26="","",MM!I26)</f>
        <v/>
      </c>
      <c r="Y23" s="36" t="str">
        <f>IF(MM!K26="","",MM!K26)</f>
        <v/>
      </c>
      <c r="Z23" s="37" t="str">
        <f>IF(MM!L26="","",MM!L26)</f>
        <v/>
      </c>
      <c r="AA23" s="36" t="str">
        <f>IF(IPA!D26="","",IPA!D26)</f>
        <v/>
      </c>
      <c r="AB23" s="37" t="str">
        <f>IF(IPA!E26="","",IPA!E26)</f>
        <v/>
      </c>
      <c r="AC23" s="36" t="str">
        <f>IF(IPA!H26="","",IPA!H26)</f>
        <v/>
      </c>
      <c r="AD23" s="37" t="str">
        <f>IF(IPA!I26="","",IPA!I26)</f>
        <v/>
      </c>
      <c r="AE23" s="36" t="str">
        <f>IF(IPA!K26="","",IPA!K26)</f>
        <v/>
      </c>
      <c r="AF23" s="37" t="str">
        <f>IF(IPA!L26="","",IPA!L26)</f>
        <v/>
      </c>
      <c r="AG23" s="36" t="str">
        <f>IF(IPS!D26="","",IPS!D26)</f>
        <v/>
      </c>
      <c r="AH23" s="37" t="str">
        <f>IF(IPS!E26="","",IPS!E26)</f>
        <v/>
      </c>
      <c r="AI23" s="36" t="str">
        <f>IF(IPS!H26="","",IPS!H26)</f>
        <v/>
      </c>
      <c r="AJ23" s="37" t="str">
        <f>IF(IPS!I26="","",IPS!I26)</f>
        <v/>
      </c>
      <c r="AK23" s="36" t="str">
        <f>IF(IPS!K26="","",IPS!K26)</f>
        <v/>
      </c>
      <c r="AL23" s="37" t="str">
        <f>IF(IPS!L26="","",IPS!L26)</f>
        <v/>
      </c>
      <c r="AM23" s="36" t="str">
        <f>IF(BIng!D26="","",BIng!D26)</f>
        <v/>
      </c>
      <c r="AN23" s="37" t="str">
        <f>IF(BIng!E26="","",BIng!E26)</f>
        <v/>
      </c>
      <c r="AO23" s="36" t="str">
        <f>IF(BIng!H26="","",BIng!H26)</f>
        <v/>
      </c>
      <c r="AP23" s="37" t="str">
        <f>IF(BIng!I26="","",BIng!I26)</f>
        <v/>
      </c>
      <c r="AQ23" s="36" t="str">
        <f>IF(BIng!K26="","",BIng!K26)</f>
        <v/>
      </c>
      <c r="AR23" s="37" t="str">
        <f>IF(BIng!L26="","",BIng!L26)</f>
        <v/>
      </c>
      <c r="AS23" s="36" t="str">
        <f>IF(SBd!D26="","",SBd!D26)</f>
        <v/>
      </c>
      <c r="AT23" s="37" t="str">
        <f>IF(SBd!E26="","",SBd!E26)</f>
        <v/>
      </c>
      <c r="AU23" s="36" t="str">
        <f>IF(SBd!H26="","",SBd!H26)</f>
        <v/>
      </c>
      <c r="AV23" s="37" t="str">
        <f>IF(SBd!I26="","",SBd!I26)</f>
        <v/>
      </c>
      <c r="AW23" s="36" t="str">
        <f>IF(SBd!K26="","",SBd!K26)</f>
        <v/>
      </c>
      <c r="AX23" s="37" t="str">
        <f>IF(SBd!L26="","",SBd!L26)</f>
        <v/>
      </c>
      <c r="AY23" s="36" t="str">
        <f>IF(Pjk!D26="","",Pjk!D26)</f>
        <v/>
      </c>
      <c r="AZ23" s="37" t="str">
        <f>IF(Pjk!E26="","",Pjk!E26)</f>
        <v/>
      </c>
      <c r="BA23" s="36" t="str">
        <f>IF(Pjk!H26="","",Pjk!H26)</f>
        <v/>
      </c>
      <c r="BB23" s="37" t="str">
        <f>IF(Pjk!I26="","",Pjk!I26)</f>
        <v/>
      </c>
      <c r="BC23" s="36" t="str">
        <f>IF(Pjk!K26="","",Pjk!K26)</f>
        <v/>
      </c>
      <c r="BD23" s="37" t="str">
        <f>IF(Pjk!L26="","",Pjk!L26)</f>
        <v/>
      </c>
      <c r="BE23" s="36" t="str">
        <f>IF(Prk!D26="","",Prk!D26)</f>
        <v/>
      </c>
      <c r="BF23" s="37" t="str">
        <f>IF(Prk!E26="","",Prk!E26)</f>
        <v/>
      </c>
      <c r="BG23" s="36" t="str">
        <f>IF(Prk!H26="","",Prk!H26)</f>
        <v/>
      </c>
      <c r="BH23" s="37" t="str">
        <f>IF(Prk!I26="","",Prk!I26)</f>
        <v/>
      </c>
      <c r="BI23" s="36" t="str">
        <f>IF(Prk!K26="","",Prk!K26)</f>
        <v/>
      </c>
      <c r="BJ23" s="37" t="str">
        <f>IF(Prk!L26="","",Prk!L26)</f>
        <v/>
      </c>
      <c r="BK23" s="36">
        <f t="shared" si="0"/>
        <v>0</v>
      </c>
      <c r="BL23" s="36">
        <f t="shared" si="1"/>
        <v>0</v>
      </c>
      <c r="BM23" s="36">
        <f t="shared" si="2"/>
        <v>0</v>
      </c>
      <c r="BN23" s="42">
        <f t="shared" si="3"/>
        <v>0</v>
      </c>
      <c r="BO23" s="3">
        <f t="shared" si="4"/>
        <v>1</v>
      </c>
    </row>
    <row r="24" spans="1:67">
      <c r="A24" s="26">
        <v>14</v>
      </c>
      <c r="B24" s="3" t="str">
        <f>'Data Identitas'!B22</f>
        <v>IMAM AKBARI</v>
      </c>
      <c r="C24" s="36" t="str">
        <f>IF(P.Ag!D27="","",P.Ag!D27)</f>
        <v/>
      </c>
      <c r="D24" s="37" t="str">
        <f>IF(P.Ag!E27="","",P.Ag!E27)</f>
        <v/>
      </c>
      <c r="E24" s="36" t="str">
        <f>IF(P.Ag!H27="","",P.Ag!H27)</f>
        <v/>
      </c>
      <c r="F24" s="37" t="str">
        <f>IF(P.Ag!I27="","",P.Ag!I27)</f>
        <v/>
      </c>
      <c r="G24" s="36" t="str">
        <f>IF(P.Ag!K27="","",P.Ag!K27)</f>
        <v/>
      </c>
      <c r="H24" s="37" t="str">
        <f>IF(P.Ag!L27="","",P.Ag!L27)</f>
        <v/>
      </c>
      <c r="I24" s="36" t="str">
        <f>IF(PPKn!D27="","",PPKn!D27)</f>
        <v/>
      </c>
      <c r="J24" s="37" t="str">
        <f>IF(PPKn!E27="","",PPKn!E27)</f>
        <v/>
      </c>
      <c r="K24" s="36" t="str">
        <f>IF(PPKn!H27="","",PPKn!H27)</f>
        <v/>
      </c>
      <c r="L24" s="37" t="str">
        <f>IF(PPKn!I27="","",PPKn!I27)</f>
        <v/>
      </c>
      <c r="M24" s="36" t="str">
        <f>IF(PPKn!K27="","",PPKn!K27)</f>
        <v/>
      </c>
      <c r="N24" s="37" t="str">
        <f>IF(PPKn!L27="","",PPKn!L27)</f>
        <v/>
      </c>
      <c r="O24" s="36" t="str">
        <f>IF(B.Ind!D27="","",B.Ind!D27)</f>
        <v/>
      </c>
      <c r="P24" s="37" t="str">
        <f>IF(B.Ind!E27="","",B.Ind!E27)</f>
        <v/>
      </c>
      <c r="Q24" s="36" t="str">
        <f>IF(B.Ind!H27="","",B.Ind!H27)</f>
        <v/>
      </c>
      <c r="R24" s="37" t="str">
        <f>IF(B.Ind!I27="","",B.Ind!I27)</f>
        <v/>
      </c>
      <c r="S24" s="36" t="str">
        <f>IF(B.Ind!K27="","",B.Ind!K27)</f>
        <v/>
      </c>
      <c r="T24" s="37" t="str">
        <f>IF(B.Ind!L27="","",B.Ind!L27)</f>
        <v/>
      </c>
      <c r="U24" s="36" t="str">
        <f>IF(MM!D27="","",MM!D27)</f>
        <v/>
      </c>
      <c r="V24" s="37" t="str">
        <f>IF(MM!E27="","",MM!E27)</f>
        <v/>
      </c>
      <c r="W24" s="36" t="str">
        <f>IF(MM!H27="","",MM!H27)</f>
        <v/>
      </c>
      <c r="X24" s="37" t="str">
        <f>IF(MM!I27="","",MM!I27)</f>
        <v/>
      </c>
      <c r="Y24" s="36" t="str">
        <f>IF(MM!K27="","",MM!K27)</f>
        <v/>
      </c>
      <c r="Z24" s="37" t="str">
        <f>IF(MM!L27="","",MM!L27)</f>
        <v/>
      </c>
      <c r="AA24" s="36" t="str">
        <f>IF(IPA!D27="","",IPA!D27)</f>
        <v/>
      </c>
      <c r="AB24" s="37" t="str">
        <f>IF(IPA!E27="","",IPA!E27)</f>
        <v/>
      </c>
      <c r="AC24" s="36" t="str">
        <f>IF(IPA!H27="","",IPA!H27)</f>
        <v/>
      </c>
      <c r="AD24" s="37" t="str">
        <f>IF(IPA!I27="","",IPA!I27)</f>
        <v/>
      </c>
      <c r="AE24" s="36" t="str">
        <f>IF(IPA!K27="","",IPA!K27)</f>
        <v/>
      </c>
      <c r="AF24" s="37" t="str">
        <f>IF(IPA!L27="","",IPA!L27)</f>
        <v/>
      </c>
      <c r="AG24" s="36" t="str">
        <f>IF(IPS!D27="","",IPS!D27)</f>
        <v/>
      </c>
      <c r="AH24" s="37" t="str">
        <f>IF(IPS!E27="","",IPS!E27)</f>
        <v/>
      </c>
      <c r="AI24" s="36" t="str">
        <f>IF(IPS!H27="","",IPS!H27)</f>
        <v/>
      </c>
      <c r="AJ24" s="37" t="str">
        <f>IF(IPS!I27="","",IPS!I27)</f>
        <v/>
      </c>
      <c r="AK24" s="36" t="str">
        <f>IF(IPS!K27="","",IPS!K27)</f>
        <v/>
      </c>
      <c r="AL24" s="37" t="str">
        <f>IF(IPS!L27="","",IPS!L27)</f>
        <v/>
      </c>
      <c r="AM24" s="36" t="str">
        <f>IF(BIng!D27="","",BIng!D27)</f>
        <v/>
      </c>
      <c r="AN24" s="37" t="str">
        <f>IF(BIng!E27="","",BIng!E27)</f>
        <v/>
      </c>
      <c r="AO24" s="36" t="str">
        <f>IF(BIng!H27="","",BIng!H27)</f>
        <v/>
      </c>
      <c r="AP24" s="37" t="str">
        <f>IF(BIng!I27="","",BIng!I27)</f>
        <v/>
      </c>
      <c r="AQ24" s="36" t="str">
        <f>IF(BIng!K27="","",BIng!K27)</f>
        <v/>
      </c>
      <c r="AR24" s="37" t="str">
        <f>IF(BIng!L27="","",BIng!L27)</f>
        <v/>
      </c>
      <c r="AS24" s="36" t="str">
        <f>IF(SBd!D27="","",SBd!D27)</f>
        <v/>
      </c>
      <c r="AT24" s="37" t="str">
        <f>IF(SBd!E27="","",SBd!E27)</f>
        <v/>
      </c>
      <c r="AU24" s="36" t="str">
        <f>IF(SBd!H27="","",SBd!H27)</f>
        <v/>
      </c>
      <c r="AV24" s="37" t="str">
        <f>IF(SBd!I27="","",SBd!I27)</f>
        <v/>
      </c>
      <c r="AW24" s="36" t="str">
        <f>IF(SBd!K27="","",SBd!K27)</f>
        <v/>
      </c>
      <c r="AX24" s="37" t="str">
        <f>IF(SBd!L27="","",SBd!L27)</f>
        <v/>
      </c>
      <c r="AY24" s="36" t="str">
        <f>IF(Pjk!D27="","",Pjk!D27)</f>
        <v/>
      </c>
      <c r="AZ24" s="37" t="str">
        <f>IF(Pjk!E27="","",Pjk!E27)</f>
        <v/>
      </c>
      <c r="BA24" s="36" t="str">
        <f>IF(Pjk!H27="","",Pjk!H27)</f>
        <v/>
      </c>
      <c r="BB24" s="37" t="str">
        <f>IF(Pjk!I27="","",Pjk!I27)</f>
        <v/>
      </c>
      <c r="BC24" s="36" t="str">
        <f>IF(Pjk!K27="","",Pjk!K27)</f>
        <v/>
      </c>
      <c r="BD24" s="37" t="str">
        <f>IF(Pjk!L27="","",Pjk!L27)</f>
        <v/>
      </c>
      <c r="BE24" s="36" t="str">
        <f>IF(Prk!D27="","",Prk!D27)</f>
        <v/>
      </c>
      <c r="BF24" s="37" t="str">
        <f>IF(Prk!E27="","",Prk!E27)</f>
        <v/>
      </c>
      <c r="BG24" s="36" t="str">
        <f>IF(Prk!H27="","",Prk!H27)</f>
        <v/>
      </c>
      <c r="BH24" s="37" t="str">
        <f>IF(Prk!I27="","",Prk!I27)</f>
        <v/>
      </c>
      <c r="BI24" s="36" t="str">
        <f>IF(Prk!K27="","",Prk!K27)</f>
        <v/>
      </c>
      <c r="BJ24" s="37" t="str">
        <f>IF(Prk!L27="","",Prk!L27)</f>
        <v/>
      </c>
      <c r="BK24" s="36">
        <f t="shared" si="0"/>
        <v>0</v>
      </c>
      <c r="BL24" s="36">
        <f t="shared" si="1"/>
        <v>0</v>
      </c>
      <c r="BM24" s="36">
        <f t="shared" si="2"/>
        <v>0</v>
      </c>
      <c r="BN24" s="42">
        <f t="shared" si="3"/>
        <v>0</v>
      </c>
      <c r="BO24" s="3">
        <f t="shared" si="4"/>
        <v>1</v>
      </c>
    </row>
    <row r="25" spans="1:67">
      <c r="A25" s="26">
        <v>15</v>
      </c>
      <c r="B25" s="3" t="str">
        <f>'Data Identitas'!B23</f>
        <v>INDAH PUSPITA SARI</v>
      </c>
      <c r="C25" s="36" t="str">
        <f>IF(P.Ag!D28="","",P.Ag!D28)</f>
        <v/>
      </c>
      <c r="D25" s="37" t="str">
        <f>IF(P.Ag!E28="","",P.Ag!E28)</f>
        <v/>
      </c>
      <c r="E25" s="36" t="str">
        <f>IF(P.Ag!H28="","",P.Ag!H28)</f>
        <v/>
      </c>
      <c r="F25" s="37" t="str">
        <f>IF(P.Ag!I28="","",P.Ag!I28)</f>
        <v/>
      </c>
      <c r="G25" s="36" t="str">
        <f>IF(P.Ag!K28="","",P.Ag!K28)</f>
        <v/>
      </c>
      <c r="H25" s="37" t="str">
        <f>IF(P.Ag!L28="","",P.Ag!L28)</f>
        <v/>
      </c>
      <c r="I25" s="36" t="str">
        <f>IF(PPKn!D28="","",PPKn!D28)</f>
        <v/>
      </c>
      <c r="J25" s="37" t="str">
        <f>IF(PPKn!E28="","",PPKn!E28)</f>
        <v/>
      </c>
      <c r="K25" s="36" t="str">
        <f>IF(PPKn!H28="","",PPKn!H28)</f>
        <v/>
      </c>
      <c r="L25" s="37" t="str">
        <f>IF(PPKn!I28="","",PPKn!I28)</f>
        <v/>
      </c>
      <c r="M25" s="36" t="str">
        <f>IF(PPKn!K28="","",PPKn!K28)</f>
        <v/>
      </c>
      <c r="N25" s="37" t="str">
        <f>IF(PPKn!L28="","",PPKn!L28)</f>
        <v/>
      </c>
      <c r="O25" s="36" t="str">
        <f>IF(B.Ind!D28="","",B.Ind!D28)</f>
        <v/>
      </c>
      <c r="P25" s="37" t="str">
        <f>IF(B.Ind!E28="","",B.Ind!E28)</f>
        <v/>
      </c>
      <c r="Q25" s="36" t="str">
        <f>IF(B.Ind!H28="","",B.Ind!H28)</f>
        <v/>
      </c>
      <c r="R25" s="37" t="str">
        <f>IF(B.Ind!I28="","",B.Ind!I28)</f>
        <v/>
      </c>
      <c r="S25" s="36" t="str">
        <f>IF(B.Ind!K28="","",B.Ind!K28)</f>
        <v/>
      </c>
      <c r="T25" s="37" t="str">
        <f>IF(B.Ind!L28="","",B.Ind!L28)</f>
        <v/>
      </c>
      <c r="U25" s="36" t="str">
        <f>IF(MM!D28="","",MM!D28)</f>
        <v/>
      </c>
      <c r="V25" s="37" t="str">
        <f>IF(MM!E28="","",MM!E28)</f>
        <v/>
      </c>
      <c r="W25" s="36" t="str">
        <f>IF(MM!H28="","",MM!H28)</f>
        <v/>
      </c>
      <c r="X25" s="37" t="str">
        <f>IF(MM!I28="","",MM!I28)</f>
        <v/>
      </c>
      <c r="Y25" s="36" t="str">
        <f>IF(MM!K28="","",MM!K28)</f>
        <v/>
      </c>
      <c r="Z25" s="37" t="str">
        <f>IF(MM!L28="","",MM!L28)</f>
        <v/>
      </c>
      <c r="AA25" s="36" t="str">
        <f>IF(IPA!D28="","",IPA!D28)</f>
        <v/>
      </c>
      <c r="AB25" s="37" t="str">
        <f>IF(IPA!E28="","",IPA!E28)</f>
        <v/>
      </c>
      <c r="AC25" s="36" t="str">
        <f>IF(IPA!H28="","",IPA!H28)</f>
        <v/>
      </c>
      <c r="AD25" s="37" t="str">
        <f>IF(IPA!I28="","",IPA!I28)</f>
        <v/>
      </c>
      <c r="AE25" s="36" t="str">
        <f>IF(IPA!K28="","",IPA!K28)</f>
        <v/>
      </c>
      <c r="AF25" s="37" t="str">
        <f>IF(IPA!L28="","",IPA!L28)</f>
        <v/>
      </c>
      <c r="AG25" s="36" t="str">
        <f>IF(IPS!D28="","",IPS!D28)</f>
        <v/>
      </c>
      <c r="AH25" s="37" t="str">
        <f>IF(IPS!E28="","",IPS!E28)</f>
        <v/>
      </c>
      <c r="AI25" s="36" t="str">
        <f>IF(IPS!H28="","",IPS!H28)</f>
        <v/>
      </c>
      <c r="AJ25" s="37" t="str">
        <f>IF(IPS!I28="","",IPS!I28)</f>
        <v/>
      </c>
      <c r="AK25" s="36" t="str">
        <f>IF(IPS!K28="","",IPS!K28)</f>
        <v/>
      </c>
      <c r="AL25" s="37" t="str">
        <f>IF(IPS!L28="","",IPS!L28)</f>
        <v/>
      </c>
      <c r="AM25" s="36" t="str">
        <f>IF(BIng!D28="","",BIng!D28)</f>
        <v/>
      </c>
      <c r="AN25" s="37" t="str">
        <f>IF(BIng!E28="","",BIng!E28)</f>
        <v/>
      </c>
      <c r="AO25" s="36" t="str">
        <f>IF(BIng!H28="","",BIng!H28)</f>
        <v/>
      </c>
      <c r="AP25" s="37" t="str">
        <f>IF(BIng!I28="","",BIng!I28)</f>
        <v/>
      </c>
      <c r="AQ25" s="36" t="str">
        <f>IF(BIng!K28="","",BIng!K28)</f>
        <v/>
      </c>
      <c r="AR25" s="37" t="str">
        <f>IF(BIng!L28="","",BIng!L28)</f>
        <v/>
      </c>
      <c r="AS25" s="36" t="str">
        <f>IF(SBd!D28="","",SBd!D28)</f>
        <v/>
      </c>
      <c r="AT25" s="37" t="str">
        <f>IF(SBd!E28="","",SBd!E28)</f>
        <v/>
      </c>
      <c r="AU25" s="36" t="str">
        <f>IF(SBd!H28="","",SBd!H28)</f>
        <v/>
      </c>
      <c r="AV25" s="37" t="str">
        <f>IF(SBd!I28="","",SBd!I28)</f>
        <v/>
      </c>
      <c r="AW25" s="36" t="str">
        <f>IF(SBd!K28="","",SBd!K28)</f>
        <v/>
      </c>
      <c r="AX25" s="37" t="str">
        <f>IF(SBd!L28="","",SBd!L28)</f>
        <v/>
      </c>
      <c r="AY25" s="36" t="str">
        <f>IF(Pjk!D28="","",Pjk!D28)</f>
        <v/>
      </c>
      <c r="AZ25" s="37" t="str">
        <f>IF(Pjk!E28="","",Pjk!E28)</f>
        <v/>
      </c>
      <c r="BA25" s="36" t="str">
        <f>IF(Pjk!H28="","",Pjk!H28)</f>
        <v/>
      </c>
      <c r="BB25" s="37" t="str">
        <f>IF(Pjk!I28="","",Pjk!I28)</f>
        <v/>
      </c>
      <c r="BC25" s="36" t="str">
        <f>IF(Pjk!K28="","",Pjk!K28)</f>
        <v/>
      </c>
      <c r="BD25" s="37" t="str">
        <f>IF(Pjk!L28="","",Pjk!L28)</f>
        <v/>
      </c>
      <c r="BE25" s="36" t="str">
        <f>IF(Prk!D28="","",Prk!D28)</f>
        <v/>
      </c>
      <c r="BF25" s="37" t="str">
        <f>IF(Prk!E28="","",Prk!E28)</f>
        <v/>
      </c>
      <c r="BG25" s="36" t="str">
        <f>IF(Prk!H28="","",Prk!H28)</f>
        <v/>
      </c>
      <c r="BH25" s="37" t="str">
        <f>IF(Prk!I28="","",Prk!I28)</f>
        <v/>
      </c>
      <c r="BI25" s="36" t="str">
        <f>IF(Prk!K28="","",Prk!K28)</f>
        <v/>
      </c>
      <c r="BJ25" s="37" t="str">
        <f>IF(Prk!L28="","",Prk!L28)</f>
        <v/>
      </c>
      <c r="BK25" s="36">
        <f t="shared" si="0"/>
        <v>0</v>
      </c>
      <c r="BL25" s="36">
        <f t="shared" si="1"/>
        <v>0</v>
      </c>
      <c r="BM25" s="36">
        <f t="shared" si="2"/>
        <v>0</v>
      </c>
      <c r="BN25" s="42">
        <f t="shared" si="3"/>
        <v>0</v>
      </c>
      <c r="BO25" s="3">
        <f t="shared" si="4"/>
        <v>1</v>
      </c>
    </row>
    <row r="26" spans="1:67">
      <c r="A26" s="26">
        <v>16</v>
      </c>
      <c r="B26" s="3" t="str">
        <f>'Data Identitas'!B24</f>
        <v>JHONA TEZIARDO DAMANIK</v>
      </c>
      <c r="C26" s="36" t="str">
        <f>IF(P.Ag!D29="","",P.Ag!D29)</f>
        <v/>
      </c>
      <c r="D26" s="37" t="str">
        <f>IF(P.Ag!E29="","",P.Ag!E29)</f>
        <v/>
      </c>
      <c r="E26" s="36" t="str">
        <f>IF(P.Ag!H29="","",P.Ag!H29)</f>
        <v/>
      </c>
      <c r="F26" s="37" t="str">
        <f>IF(P.Ag!I29="","",P.Ag!I29)</f>
        <v/>
      </c>
      <c r="G26" s="36" t="str">
        <f>IF(P.Ag!K29="","",P.Ag!K29)</f>
        <v/>
      </c>
      <c r="H26" s="37" t="str">
        <f>IF(P.Ag!L29="","",P.Ag!L29)</f>
        <v/>
      </c>
      <c r="I26" s="36" t="str">
        <f>IF(PPKn!D29="","",PPKn!D29)</f>
        <v/>
      </c>
      <c r="J26" s="37" t="str">
        <f>IF(PPKn!E29="","",PPKn!E29)</f>
        <v/>
      </c>
      <c r="K26" s="36" t="str">
        <f>IF(PPKn!H29="","",PPKn!H29)</f>
        <v/>
      </c>
      <c r="L26" s="37" t="str">
        <f>IF(PPKn!I29="","",PPKn!I29)</f>
        <v/>
      </c>
      <c r="M26" s="36" t="str">
        <f>IF(PPKn!K29="","",PPKn!K29)</f>
        <v/>
      </c>
      <c r="N26" s="37" t="str">
        <f>IF(PPKn!L29="","",PPKn!L29)</f>
        <v/>
      </c>
      <c r="O26" s="36" t="str">
        <f>IF(B.Ind!D29="","",B.Ind!D29)</f>
        <v/>
      </c>
      <c r="P26" s="37" t="str">
        <f>IF(B.Ind!E29="","",B.Ind!E29)</f>
        <v/>
      </c>
      <c r="Q26" s="36" t="str">
        <f>IF(B.Ind!H29="","",B.Ind!H29)</f>
        <v/>
      </c>
      <c r="R26" s="37" t="str">
        <f>IF(B.Ind!I29="","",B.Ind!I29)</f>
        <v/>
      </c>
      <c r="S26" s="36" t="str">
        <f>IF(B.Ind!K29="","",B.Ind!K29)</f>
        <v/>
      </c>
      <c r="T26" s="37" t="str">
        <f>IF(B.Ind!L29="","",B.Ind!L29)</f>
        <v/>
      </c>
      <c r="U26" s="36" t="str">
        <f>IF(MM!D29="","",MM!D29)</f>
        <v/>
      </c>
      <c r="V26" s="37" t="str">
        <f>IF(MM!E29="","",MM!E29)</f>
        <v/>
      </c>
      <c r="W26" s="36" t="str">
        <f>IF(MM!H29="","",MM!H29)</f>
        <v/>
      </c>
      <c r="X26" s="37" t="str">
        <f>IF(MM!I29="","",MM!I29)</f>
        <v/>
      </c>
      <c r="Y26" s="36" t="str">
        <f>IF(MM!K29="","",MM!K29)</f>
        <v/>
      </c>
      <c r="Z26" s="37" t="str">
        <f>IF(MM!L29="","",MM!L29)</f>
        <v/>
      </c>
      <c r="AA26" s="36" t="str">
        <f>IF(IPA!D29="","",IPA!D29)</f>
        <v/>
      </c>
      <c r="AB26" s="37" t="str">
        <f>IF(IPA!E29="","",IPA!E29)</f>
        <v/>
      </c>
      <c r="AC26" s="36" t="str">
        <f>IF(IPA!H29="","",IPA!H29)</f>
        <v/>
      </c>
      <c r="AD26" s="37" t="str">
        <f>IF(IPA!I29="","",IPA!I29)</f>
        <v/>
      </c>
      <c r="AE26" s="36" t="str">
        <f>IF(IPA!K29="","",IPA!K29)</f>
        <v/>
      </c>
      <c r="AF26" s="37" t="str">
        <f>IF(IPA!L29="","",IPA!L29)</f>
        <v/>
      </c>
      <c r="AG26" s="36" t="str">
        <f>IF(IPS!D29="","",IPS!D29)</f>
        <v/>
      </c>
      <c r="AH26" s="37" t="str">
        <f>IF(IPS!E29="","",IPS!E29)</f>
        <v/>
      </c>
      <c r="AI26" s="36" t="str">
        <f>IF(IPS!H29="","",IPS!H29)</f>
        <v/>
      </c>
      <c r="AJ26" s="37" t="str">
        <f>IF(IPS!I29="","",IPS!I29)</f>
        <v/>
      </c>
      <c r="AK26" s="36" t="str">
        <f>IF(IPS!K29="","",IPS!K29)</f>
        <v/>
      </c>
      <c r="AL26" s="37" t="str">
        <f>IF(IPS!L29="","",IPS!L29)</f>
        <v/>
      </c>
      <c r="AM26" s="36" t="str">
        <f>IF(BIng!D29="","",BIng!D29)</f>
        <v/>
      </c>
      <c r="AN26" s="37" t="str">
        <f>IF(BIng!E29="","",BIng!E29)</f>
        <v/>
      </c>
      <c r="AO26" s="36" t="str">
        <f>IF(BIng!H29="","",BIng!H29)</f>
        <v/>
      </c>
      <c r="AP26" s="37" t="str">
        <f>IF(BIng!I29="","",BIng!I29)</f>
        <v/>
      </c>
      <c r="AQ26" s="36" t="str">
        <f>IF(BIng!K29="","",BIng!K29)</f>
        <v/>
      </c>
      <c r="AR26" s="37" t="str">
        <f>IF(BIng!L29="","",BIng!L29)</f>
        <v/>
      </c>
      <c r="AS26" s="36" t="str">
        <f>IF(SBd!D29="","",SBd!D29)</f>
        <v/>
      </c>
      <c r="AT26" s="37" t="str">
        <f>IF(SBd!E29="","",SBd!E29)</f>
        <v/>
      </c>
      <c r="AU26" s="36" t="str">
        <f>IF(SBd!H29="","",SBd!H29)</f>
        <v/>
      </c>
      <c r="AV26" s="37" t="str">
        <f>IF(SBd!I29="","",SBd!I29)</f>
        <v/>
      </c>
      <c r="AW26" s="36" t="str">
        <f>IF(SBd!K29="","",SBd!K29)</f>
        <v/>
      </c>
      <c r="AX26" s="37" t="str">
        <f>IF(SBd!L29="","",SBd!L29)</f>
        <v/>
      </c>
      <c r="AY26" s="36" t="str">
        <f>IF(Pjk!D29="","",Pjk!D29)</f>
        <v/>
      </c>
      <c r="AZ26" s="37" t="str">
        <f>IF(Pjk!E29="","",Pjk!E29)</f>
        <v/>
      </c>
      <c r="BA26" s="36" t="str">
        <f>IF(Pjk!H29="","",Pjk!H29)</f>
        <v/>
      </c>
      <c r="BB26" s="37" t="str">
        <f>IF(Pjk!I29="","",Pjk!I29)</f>
        <v/>
      </c>
      <c r="BC26" s="36" t="str">
        <f>IF(Pjk!K29="","",Pjk!K29)</f>
        <v/>
      </c>
      <c r="BD26" s="37" t="str">
        <f>IF(Pjk!L29="","",Pjk!L29)</f>
        <v/>
      </c>
      <c r="BE26" s="36" t="str">
        <f>IF(Prk!D29="","",Prk!D29)</f>
        <v/>
      </c>
      <c r="BF26" s="37" t="str">
        <f>IF(Prk!E29="","",Prk!E29)</f>
        <v/>
      </c>
      <c r="BG26" s="36" t="str">
        <f>IF(Prk!H29="","",Prk!H29)</f>
        <v/>
      </c>
      <c r="BH26" s="37" t="str">
        <f>IF(Prk!I29="","",Prk!I29)</f>
        <v/>
      </c>
      <c r="BI26" s="36" t="str">
        <f>IF(Prk!K29="","",Prk!K29)</f>
        <v/>
      </c>
      <c r="BJ26" s="37" t="str">
        <f>IF(Prk!L29="","",Prk!L29)</f>
        <v/>
      </c>
      <c r="BK26" s="36">
        <f t="shared" si="0"/>
        <v>0</v>
      </c>
      <c r="BL26" s="36">
        <f t="shared" si="1"/>
        <v>0</v>
      </c>
      <c r="BM26" s="36">
        <f t="shared" si="2"/>
        <v>0</v>
      </c>
      <c r="BN26" s="42">
        <f t="shared" si="3"/>
        <v>0</v>
      </c>
      <c r="BO26" s="3">
        <f t="shared" si="4"/>
        <v>1</v>
      </c>
    </row>
    <row r="27" spans="1:67">
      <c r="A27" s="26">
        <v>17</v>
      </c>
      <c r="B27" s="3" t="str">
        <f>'Data Identitas'!B25</f>
        <v>JIMMI ANDRIO</v>
      </c>
      <c r="C27" s="36" t="str">
        <f>IF(P.Ag!D30="","",P.Ag!D30)</f>
        <v/>
      </c>
      <c r="D27" s="37" t="str">
        <f>IF(P.Ag!E30="","",P.Ag!E30)</f>
        <v/>
      </c>
      <c r="E27" s="36" t="str">
        <f>IF(P.Ag!H30="","",P.Ag!H30)</f>
        <v/>
      </c>
      <c r="F27" s="37" t="str">
        <f>IF(P.Ag!I30="","",P.Ag!I30)</f>
        <v/>
      </c>
      <c r="G27" s="36" t="str">
        <f>IF(P.Ag!K30="","",P.Ag!K30)</f>
        <v/>
      </c>
      <c r="H27" s="37" t="str">
        <f>IF(P.Ag!L30="","",P.Ag!L30)</f>
        <v/>
      </c>
      <c r="I27" s="36" t="str">
        <f>IF(PPKn!D30="","",PPKn!D30)</f>
        <v/>
      </c>
      <c r="J27" s="37" t="str">
        <f>IF(PPKn!E30="","",PPKn!E30)</f>
        <v/>
      </c>
      <c r="K27" s="36" t="str">
        <f>IF(PPKn!H30="","",PPKn!H30)</f>
        <v/>
      </c>
      <c r="L27" s="37" t="str">
        <f>IF(PPKn!I30="","",PPKn!I30)</f>
        <v/>
      </c>
      <c r="M27" s="36" t="str">
        <f>IF(PPKn!K30="","",PPKn!K30)</f>
        <v/>
      </c>
      <c r="N27" s="37" t="str">
        <f>IF(PPKn!L30="","",PPKn!L30)</f>
        <v/>
      </c>
      <c r="O27" s="36" t="str">
        <f>IF(B.Ind!D30="","",B.Ind!D30)</f>
        <v/>
      </c>
      <c r="P27" s="37" t="str">
        <f>IF(B.Ind!E30="","",B.Ind!E30)</f>
        <v/>
      </c>
      <c r="Q27" s="36" t="str">
        <f>IF(B.Ind!H30="","",B.Ind!H30)</f>
        <v/>
      </c>
      <c r="R27" s="37" t="str">
        <f>IF(B.Ind!I30="","",B.Ind!I30)</f>
        <v/>
      </c>
      <c r="S27" s="36" t="str">
        <f>IF(B.Ind!K30="","",B.Ind!K30)</f>
        <v/>
      </c>
      <c r="T27" s="37" t="str">
        <f>IF(B.Ind!L30="","",B.Ind!L30)</f>
        <v/>
      </c>
      <c r="U27" s="36" t="str">
        <f>IF(MM!D30="","",MM!D30)</f>
        <v/>
      </c>
      <c r="V27" s="37" t="str">
        <f>IF(MM!E30="","",MM!E30)</f>
        <v/>
      </c>
      <c r="W27" s="36" t="str">
        <f>IF(MM!H30="","",MM!H30)</f>
        <v/>
      </c>
      <c r="X27" s="37" t="str">
        <f>IF(MM!I30="","",MM!I30)</f>
        <v/>
      </c>
      <c r="Y27" s="36" t="str">
        <f>IF(MM!K30="","",MM!K30)</f>
        <v/>
      </c>
      <c r="Z27" s="37" t="str">
        <f>IF(MM!L30="","",MM!L30)</f>
        <v/>
      </c>
      <c r="AA27" s="36" t="str">
        <f>IF(IPA!D30="","",IPA!D30)</f>
        <v/>
      </c>
      <c r="AB27" s="37" t="str">
        <f>IF(IPA!E30="","",IPA!E30)</f>
        <v/>
      </c>
      <c r="AC27" s="36" t="str">
        <f>IF(IPA!H30="","",IPA!H30)</f>
        <v/>
      </c>
      <c r="AD27" s="37" t="str">
        <f>IF(IPA!I30="","",IPA!I30)</f>
        <v/>
      </c>
      <c r="AE27" s="36" t="str">
        <f>IF(IPA!K30="","",IPA!K30)</f>
        <v/>
      </c>
      <c r="AF27" s="37" t="str">
        <f>IF(IPA!L30="","",IPA!L30)</f>
        <v/>
      </c>
      <c r="AG27" s="36" t="str">
        <f>IF(IPS!D30="","",IPS!D30)</f>
        <v/>
      </c>
      <c r="AH27" s="37" t="str">
        <f>IF(IPS!E30="","",IPS!E30)</f>
        <v/>
      </c>
      <c r="AI27" s="36" t="str">
        <f>IF(IPS!H30="","",IPS!H30)</f>
        <v/>
      </c>
      <c r="AJ27" s="37" t="str">
        <f>IF(IPS!I30="","",IPS!I30)</f>
        <v/>
      </c>
      <c r="AK27" s="36" t="str">
        <f>IF(IPS!K30="","",IPS!K30)</f>
        <v/>
      </c>
      <c r="AL27" s="37" t="str">
        <f>IF(IPS!L30="","",IPS!L30)</f>
        <v/>
      </c>
      <c r="AM27" s="36" t="str">
        <f>IF(BIng!D30="","",BIng!D30)</f>
        <v/>
      </c>
      <c r="AN27" s="37" t="str">
        <f>IF(BIng!E30="","",BIng!E30)</f>
        <v/>
      </c>
      <c r="AO27" s="36" t="str">
        <f>IF(BIng!H30="","",BIng!H30)</f>
        <v/>
      </c>
      <c r="AP27" s="37" t="str">
        <f>IF(BIng!I30="","",BIng!I30)</f>
        <v/>
      </c>
      <c r="AQ27" s="36" t="str">
        <f>IF(BIng!K30="","",BIng!K30)</f>
        <v/>
      </c>
      <c r="AR27" s="37" t="str">
        <f>IF(BIng!L30="","",BIng!L30)</f>
        <v/>
      </c>
      <c r="AS27" s="36" t="str">
        <f>IF(SBd!D30="","",SBd!D30)</f>
        <v/>
      </c>
      <c r="AT27" s="37" t="str">
        <f>IF(SBd!E30="","",SBd!E30)</f>
        <v/>
      </c>
      <c r="AU27" s="36" t="str">
        <f>IF(SBd!H30="","",SBd!H30)</f>
        <v/>
      </c>
      <c r="AV27" s="37" t="str">
        <f>IF(SBd!I30="","",SBd!I30)</f>
        <v/>
      </c>
      <c r="AW27" s="36" t="str">
        <f>IF(SBd!K30="","",SBd!K30)</f>
        <v/>
      </c>
      <c r="AX27" s="37" t="str">
        <f>IF(SBd!L30="","",SBd!L30)</f>
        <v/>
      </c>
      <c r="AY27" s="36" t="str">
        <f>IF(Pjk!D30="","",Pjk!D30)</f>
        <v/>
      </c>
      <c r="AZ27" s="37" t="str">
        <f>IF(Pjk!E30="","",Pjk!E30)</f>
        <v/>
      </c>
      <c r="BA27" s="36" t="str">
        <f>IF(Pjk!H30="","",Pjk!H30)</f>
        <v/>
      </c>
      <c r="BB27" s="37" t="str">
        <f>IF(Pjk!I30="","",Pjk!I30)</f>
        <v/>
      </c>
      <c r="BC27" s="36" t="str">
        <f>IF(Pjk!K30="","",Pjk!K30)</f>
        <v/>
      </c>
      <c r="BD27" s="37" t="str">
        <f>IF(Pjk!L30="","",Pjk!L30)</f>
        <v/>
      </c>
      <c r="BE27" s="36" t="str">
        <f>IF(Prk!D30="","",Prk!D30)</f>
        <v/>
      </c>
      <c r="BF27" s="37" t="str">
        <f>IF(Prk!E30="","",Prk!E30)</f>
        <v/>
      </c>
      <c r="BG27" s="36" t="str">
        <f>IF(Prk!H30="","",Prk!H30)</f>
        <v/>
      </c>
      <c r="BH27" s="37" t="str">
        <f>IF(Prk!I30="","",Prk!I30)</f>
        <v/>
      </c>
      <c r="BI27" s="36" t="str">
        <f>IF(Prk!K30="","",Prk!K30)</f>
        <v/>
      </c>
      <c r="BJ27" s="37" t="str">
        <f>IF(Prk!L30="","",Prk!L30)</f>
        <v/>
      </c>
      <c r="BK27" s="36">
        <f t="shared" si="0"/>
        <v>0</v>
      </c>
      <c r="BL27" s="36">
        <f t="shared" si="1"/>
        <v>0</v>
      </c>
      <c r="BM27" s="36">
        <f t="shared" si="2"/>
        <v>0</v>
      </c>
      <c r="BN27" s="42">
        <f t="shared" si="3"/>
        <v>0</v>
      </c>
      <c r="BO27" s="3">
        <f t="shared" si="4"/>
        <v>1</v>
      </c>
    </row>
    <row r="28" spans="1:67">
      <c r="A28" s="26">
        <v>18</v>
      </c>
      <c r="B28" s="3" t="str">
        <f>'Data Identitas'!B26</f>
        <v>JOY HOSANNA</v>
      </c>
      <c r="C28" s="36" t="str">
        <f>IF(P.Ag!D31="","",P.Ag!D31)</f>
        <v/>
      </c>
      <c r="D28" s="37" t="str">
        <f>IF(P.Ag!E31="","",P.Ag!E31)</f>
        <v/>
      </c>
      <c r="E28" s="36" t="str">
        <f>IF(P.Ag!H31="","",P.Ag!H31)</f>
        <v/>
      </c>
      <c r="F28" s="37" t="str">
        <f>IF(P.Ag!I31="","",P.Ag!I31)</f>
        <v/>
      </c>
      <c r="G28" s="36" t="str">
        <f>IF(P.Ag!K31="","",P.Ag!K31)</f>
        <v/>
      </c>
      <c r="H28" s="37" t="str">
        <f>IF(P.Ag!L31="","",P.Ag!L31)</f>
        <v/>
      </c>
      <c r="I28" s="36" t="str">
        <f>IF(PPKn!D31="","",PPKn!D31)</f>
        <v/>
      </c>
      <c r="J28" s="37" t="str">
        <f>IF(PPKn!E31="","",PPKn!E31)</f>
        <v/>
      </c>
      <c r="K28" s="36" t="str">
        <f>IF(PPKn!H31="","",PPKn!H31)</f>
        <v/>
      </c>
      <c r="L28" s="37" t="str">
        <f>IF(PPKn!I31="","",PPKn!I31)</f>
        <v/>
      </c>
      <c r="M28" s="36" t="str">
        <f>IF(PPKn!K31="","",PPKn!K31)</f>
        <v/>
      </c>
      <c r="N28" s="37" t="str">
        <f>IF(PPKn!L31="","",PPKn!L31)</f>
        <v/>
      </c>
      <c r="O28" s="36" t="str">
        <f>IF(B.Ind!D31="","",B.Ind!D31)</f>
        <v/>
      </c>
      <c r="P28" s="37" t="str">
        <f>IF(B.Ind!E31="","",B.Ind!E31)</f>
        <v/>
      </c>
      <c r="Q28" s="36" t="str">
        <f>IF(B.Ind!H31="","",B.Ind!H31)</f>
        <v/>
      </c>
      <c r="R28" s="37" t="str">
        <f>IF(B.Ind!I31="","",B.Ind!I31)</f>
        <v/>
      </c>
      <c r="S28" s="36" t="str">
        <f>IF(B.Ind!K31="","",B.Ind!K31)</f>
        <v/>
      </c>
      <c r="T28" s="37" t="str">
        <f>IF(B.Ind!L31="","",B.Ind!L31)</f>
        <v/>
      </c>
      <c r="U28" s="36" t="str">
        <f>IF(MM!D31="","",MM!D31)</f>
        <v/>
      </c>
      <c r="V28" s="37" t="str">
        <f>IF(MM!E31="","",MM!E31)</f>
        <v/>
      </c>
      <c r="W28" s="36" t="str">
        <f>IF(MM!H31="","",MM!H31)</f>
        <v/>
      </c>
      <c r="X28" s="37" t="str">
        <f>IF(MM!I31="","",MM!I31)</f>
        <v/>
      </c>
      <c r="Y28" s="36" t="str">
        <f>IF(MM!K31="","",MM!K31)</f>
        <v/>
      </c>
      <c r="Z28" s="37" t="str">
        <f>IF(MM!L31="","",MM!L31)</f>
        <v/>
      </c>
      <c r="AA28" s="36" t="str">
        <f>IF(IPA!D31="","",IPA!D31)</f>
        <v/>
      </c>
      <c r="AB28" s="37" t="str">
        <f>IF(IPA!E31="","",IPA!E31)</f>
        <v/>
      </c>
      <c r="AC28" s="36" t="str">
        <f>IF(IPA!H31="","",IPA!H31)</f>
        <v/>
      </c>
      <c r="AD28" s="37" t="str">
        <f>IF(IPA!I31="","",IPA!I31)</f>
        <v/>
      </c>
      <c r="AE28" s="36" t="str">
        <f>IF(IPA!K31="","",IPA!K31)</f>
        <v/>
      </c>
      <c r="AF28" s="37" t="str">
        <f>IF(IPA!L31="","",IPA!L31)</f>
        <v/>
      </c>
      <c r="AG28" s="36" t="str">
        <f>IF(IPS!D31="","",IPS!D31)</f>
        <v/>
      </c>
      <c r="AH28" s="37" t="str">
        <f>IF(IPS!E31="","",IPS!E31)</f>
        <v/>
      </c>
      <c r="AI28" s="36" t="str">
        <f>IF(IPS!H31="","",IPS!H31)</f>
        <v/>
      </c>
      <c r="AJ28" s="37" t="str">
        <f>IF(IPS!I31="","",IPS!I31)</f>
        <v/>
      </c>
      <c r="AK28" s="36" t="str">
        <f>IF(IPS!K31="","",IPS!K31)</f>
        <v/>
      </c>
      <c r="AL28" s="37" t="str">
        <f>IF(IPS!L31="","",IPS!L31)</f>
        <v/>
      </c>
      <c r="AM28" s="36" t="str">
        <f>IF(BIng!D31="","",BIng!D31)</f>
        <v/>
      </c>
      <c r="AN28" s="37" t="str">
        <f>IF(BIng!E31="","",BIng!E31)</f>
        <v/>
      </c>
      <c r="AO28" s="36" t="str">
        <f>IF(BIng!H31="","",BIng!H31)</f>
        <v/>
      </c>
      <c r="AP28" s="37" t="str">
        <f>IF(BIng!I31="","",BIng!I31)</f>
        <v/>
      </c>
      <c r="AQ28" s="36" t="str">
        <f>IF(BIng!K31="","",BIng!K31)</f>
        <v/>
      </c>
      <c r="AR28" s="37" t="str">
        <f>IF(BIng!L31="","",BIng!L31)</f>
        <v/>
      </c>
      <c r="AS28" s="36" t="str">
        <f>IF(SBd!D31="","",SBd!D31)</f>
        <v/>
      </c>
      <c r="AT28" s="37" t="str">
        <f>IF(SBd!E31="","",SBd!E31)</f>
        <v/>
      </c>
      <c r="AU28" s="36" t="str">
        <f>IF(SBd!H31="","",SBd!H31)</f>
        <v/>
      </c>
      <c r="AV28" s="37" t="str">
        <f>IF(SBd!I31="","",SBd!I31)</f>
        <v/>
      </c>
      <c r="AW28" s="36" t="str">
        <f>IF(SBd!K31="","",SBd!K31)</f>
        <v/>
      </c>
      <c r="AX28" s="37" t="str">
        <f>IF(SBd!L31="","",SBd!L31)</f>
        <v/>
      </c>
      <c r="AY28" s="36" t="str">
        <f>IF(Pjk!D31="","",Pjk!D31)</f>
        <v/>
      </c>
      <c r="AZ28" s="37" t="str">
        <f>IF(Pjk!E31="","",Pjk!E31)</f>
        <v/>
      </c>
      <c r="BA28" s="36" t="str">
        <f>IF(Pjk!H31="","",Pjk!H31)</f>
        <v/>
      </c>
      <c r="BB28" s="37" t="str">
        <f>IF(Pjk!I31="","",Pjk!I31)</f>
        <v/>
      </c>
      <c r="BC28" s="36" t="str">
        <f>IF(Pjk!K31="","",Pjk!K31)</f>
        <v/>
      </c>
      <c r="BD28" s="37" t="str">
        <f>IF(Pjk!L31="","",Pjk!L31)</f>
        <v/>
      </c>
      <c r="BE28" s="36" t="str">
        <f>IF(Prk!D31="","",Prk!D31)</f>
        <v/>
      </c>
      <c r="BF28" s="37" t="str">
        <f>IF(Prk!E31="","",Prk!E31)</f>
        <v/>
      </c>
      <c r="BG28" s="36" t="str">
        <f>IF(Prk!H31="","",Prk!H31)</f>
        <v/>
      </c>
      <c r="BH28" s="37" t="str">
        <f>IF(Prk!I31="","",Prk!I31)</f>
        <v/>
      </c>
      <c r="BI28" s="36" t="str">
        <f>IF(Prk!K31="","",Prk!K31)</f>
        <v/>
      </c>
      <c r="BJ28" s="37" t="str">
        <f>IF(Prk!L31="","",Prk!L31)</f>
        <v/>
      </c>
      <c r="BK28" s="36">
        <f t="shared" si="0"/>
        <v>0</v>
      </c>
      <c r="BL28" s="36">
        <f t="shared" si="1"/>
        <v>0</v>
      </c>
      <c r="BM28" s="36">
        <f t="shared" si="2"/>
        <v>0</v>
      </c>
      <c r="BN28" s="42">
        <f t="shared" si="3"/>
        <v>0</v>
      </c>
      <c r="BO28" s="3">
        <f t="shared" si="4"/>
        <v>1</v>
      </c>
    </row>
    <row r="29" spans="1:67">
      <c r="A29" s="26">
        <v>19</v>
      </c>
      <c r="B29" s="3" t="str">
        <f>'Data Identitas'!B27</f>
        <v>LIDYA SEPTIANI SIMATUPANG</v>
      </c>
      <c r="C29" s="36" t="str">
        <f>IF(P.Ag!D32="","",P.Ag!D32)</f>
        <v/>
      </c>
      <c r="D29" s="37" t="str">
        <f>IF(P.Ag!E32="","",P.Ag!E32)</f>
        <v/>
      </c>
      <c r="E29" s="36" t="str">
        <f>IF(P.Ag!H32="","",P.Ag!H32)</f>
        <v/>
      </c>
      <c r="F29" s="37" t="str">
        <f>IF(P.Ag!I32="","",P.Ag!I32)</f>
        <v/>
      </c>
      <c r="G29" s="36" t="str">
        <f>IF(P.Ag!K32="","",P.Ag!K32)</f>
        <v/>
      </c>
      <c r="H29" s="37" t="str">
        <f>IF(P.Ag!L32="","",P.Ag!L32)</f>
        <v/>
      </c>
      <c r="I29" s="36" t="str">
        <f>IF(PPKn!D32="","",PPKn!D32)</f>
        <v/>
      </c>
      <c r="J29" s="37" t="str">
        <f>IF(PPKn!E32="","",PPKn!E32)</f>
        <v/>
      </c>
      <c r="K29" s="36" t="str">
        <f>IF(PPKn!H32="","",PPKn!H32)</f>
        <v/>
      </c>
      <c r="L29" s="37" t="str">
        <f>IF(PPKn!I32="","",PPKn!I32)</f>
        <v/>
      </c>
      <c r="M29" s="36" t="str">
        <f>IF(PPKn!K32="","",PPKn!K32)</f>
        <v/>
      </c>
      <c r="N29" s="37" t="str">
        <f>IF(PPKn!L32="","",PPKn!L32)</f>
        <v/>
      </c>
      <c r="O29" s="36" t="str">
        <f>IF(B.Ind!D32="","",B.Ind!D32)</f>
        <v/>
      </c>
      <c r="P29" s="37" t="str">
        <f>IF(B.Ind!E32="","",B.Ind!E32)</f>
        <v/>
      </c>
      <c r="Q29" s="36" t="str">
        <f>IF(B.Ind!H32="","",B.Ind!H32)</f>
        <v/>
      </c>
      <c r="R29" s="37" t="str">
        <f>IF(B.Ind!I32="","",B.Ind!I32)</f>
        <v/>
      </c>
      <c r="S29" s="36" t="str">
        <f>IF(B.Ind!K32="","",B.Ind!K32)</f>
        <v/>
      </c>
      <c r="T29" s="37" t="str">
        <f>IF(B.Ind!L32="","",B.Ind!L32)</f>
        <v/>
      </c>
      <c r="U29" s="36" t="str">
        <f>IF(MM!D32="","",MM!D32)</f>
        <v/>
      </c>
      <c r="V29" s="37" t="str">
        <f>IF(MM!E32="","",MM!E32)</f>
        <v/>
      </c>
      <c r="W29" s="36" t="str">
        <f>IF(MM!H32="","",MM!H32)</f>
        <v/>
      </c>
      <c r="X29" s="37" t="str">
        <f>IF(MM!I32="","",MM!I32)</f>
        <v/>
      </c>
      <c r="Y29" s="36" t="str">
        <f>IF(MM!K32="","",MM!K32)</f>
        <v/>
      </c>
      <c r="Z29" s="37" t="str">
        <f>IF(MM!L32="","",MM!L32)</f>
        <v/>
      </c>
      <c r="AA29" s="36" t="str">
        <f>IF(IPA!D32="","",IPA!D32)</f>
        <v/>
      </c>
      <c r="AB29" s="37" t="str">
        <f>IF(IPA!E32="","",IPA!E32)</f>
        <v/>
      </c>
      <c r="AC29" s="36" t="str">
        <f>IF(IPA!H32="","",IPA!H32)</f>
        <v/>
      </c>
      <c r="AD29" s="37" t="str">
        <f>IF(IPA!I32="","",IPA!I32)</f>
        <v/>
      </c>
      <c r="AE29" s="36" t="str">
        <f>IF(IPA!K32="","",IPA!K32)</f>
        <v/>
      </c>
      <c r="AF29" s="37" t="str">
        <f>IF(IPA!L32="","",IPA!L32)</f>
        <v/>
      </c>
      <c r="AG29" s="36" t="str">
        <f>IF(IPS!D32="","",IPS!D32)</f>
        <v/>
      </c>
      <c r="AH29" s="37" t="str">
        <f>IF(IPS!E32="","",IPS!E32)</f>
        <v/>
      </c>
      <c r="AI29" s="36" t="str">
        <f>IF(IPS!H32="","",IPS!H32)</f>
        <v/>
      </c>
      <c r="AJ29" s="37" t="str">
        <f>IF(IPS!I32="","",IPS!I32)</f>
        <v/>
      </c>
      <c r="AK29" s="36" t="str">
        <f>IF(IPS!K32="","",IPS!K32)</f>
        <v/>
      </c>
      <c r="AL29" s="37" t="str">
        <f>IF(IPS!L32="","",IPS!L32)</f>
        <v/>
      </c>
      <c r="AM29" s="36" t="str">
        <f>IF(BIng!D32="","",BIng!D32)</f>
        <v/>
      </c>
      <c r="AN29" s="37" t="str">
        <f>IF(BIng!E32="","",BIng!E32)</f>
        <v/>
      </c>
      <c r="AO29" s="36" t="str">
        <f>IF(BIng!H32="","",BIng!H32)</f>
        <v/>
      </c>
      <c r="AP29" s="37" t="str">
        <f>IF(BIng!I32="","",BIng!I32)</f>
        <v/>
      </c>
      <c r="AQ29" s="36" t="str">
        <f>IF(BIng!K32="","",BIng!K32)</f>
        <v/>
      </c>
      <c r="AR29" s="37" t="str">
        <f>IF(BIng!L32="","",BIng!L32)</f>
        <v/>
      </c>
      <c r="AS29" s="36" t="str">
        <f>IF(SBd!D32="","",SBd!D32)</f>
        <v/>
      </c>
      <c r="AT29" s="37" t="str">
        <f>IF(SBd!E32="","",SBd!E32)</f>
        <v/>
      </c>
      <c r="AU29" s="36" t="str">
        <f>IF(SBd!H32="","",SBd!H32)</f>
        <v/>
      </c>
      <c r="AV29" s="37" t="str">
        <f>IF(SBd!I32="","",SBd!I32)</f>
        <v/>
      </c>
      <c r="AW29" s="36" t="str">
        <f>IF(SBd!K32="","",SBd!K32)</f>
        <v/>
      </c>
      <c r="AX29" s="37" t="str">
        <f>IF(SBd!L32="","",SBd!L32)</f>
        <v/>
      </c>
      <c r="AY29" s="36" t="str">
        <f>IF(Pjk!D32="","",Pjk!D32)</f>
        <v/>
      </c>
      <c r="AZ29" s="37" t="str">
        <f>IF(Pjk!E32="","",Pjk!E32)</f>
        <v/>
      </c>
      <c r="BA29" s="36" t="str">
        <f>IF(Pjk!H32="","",Pjk!H32)</f>
        <v/>
      </c>
      <c r="BB29" s="37" t="str">
        <f>IF(Pjk!I32="","",Pjk!I32)</f>
        <v/>
      </c>
      <c r="BC29" s="36" t="str">
        <f>IF(Pjk!K32="","",Pjk!K32)</f>
        <v/>
      </c>
      <c r="BD29" s="37" t="str">
        <f>IF(Pjk!L32="","",Pjk!L32)</f>
        <v/>
      </c>
      <c r="BE29" s="36" t="str">
        <f>IF(Prk!D32="","",Prk!D32)</f>
        <v/>
      </c>
      <c r="BF29" s="37" t="str">
        <f>IF(Prk!E32="","",Prk!E32)</f>
        <v/>
      </c>
      <c r="BG29" s="36" t="str">
        <f>IF(Prk!H32="","",Prk!H32)</f>
        <v/>
      </c>
      <c r="BH29" s="37" t="str">
        <f>IF(Prk!I32="","",Prk!I32)</f>
        <v/>
      </c>
      <c r="BI29" s="36" t="str">
        <f>IF(Prk!K32="","",Prk!K32)</f>
        <v/>
      </c>
      <c r="BJ29" s="37" t="str">
        <f>IF(Prk!L32="","",Prk!L32)</f>
        <v/>
      </c>
      <c r="BK29" s="36">
        <f t="shared" si="0"/>
        <v>0</v>
      </c>
      <c r="BL29" s="36">
        <f t="shared" si="1"/>
        <v>0</v>
      </c>
      <c r="BM29" s="36">
        <f t="shared" si="2"/>
        <v>0</v>
      </c>
      <c r="BN29" s="42">
        <f t="shared" si="3"/>
        <v>0</v>
      </c>
      <c r="BO29" s="3">
        <f t="shared" si="4"/>
        <v>1</v>
      </c>
    </row>
    <row r="30" spans="1:67">
      <c r="A30" s="26">
        <v>20</v>
      </c>
      <c r="B30" s="3" t="str">
        <f>'Data Identitas'!B28</f>
        <v>LORENZ OCTAVIA SIMAMORA</v>
      </c>
      <c r="C30" s="36" t="str">
        <f>IF(P.Ag!D33="","",P.Ag!D33)</f>
        <v/>
      </c>
      <c r="D30" s="37" t="str">
        <f>IF(P.Ag!E33="","",P.Ag!E33)</f>
        <v/>
      </c>
      <c r="E30" s="36" t="str">
        <f>IF(P.Ag!H33="","",P.Ag!H33)</f>
        <v/>
      </c>
      <c r="F30" s="37" t="str">
        <f>IF(P.Ag!I33="","",P.Ag!I33)</f>
        <v/>
      </c>
      <c r="G30" s="36" t="str">
        <f>IF(P.Ag!K33="","",P.Ag!K33)</f>
        <v/>
      </c>
      <c r="H30" s="37" t="str">
        <f>IF(P.Ag!L33="","",P.Ag!L33)</f>
        <v/>
      </c>
      <c r="I30" s="36" t="str">
        <f>IF(PPKn!D33="","",PPKn!D33)</f>
        <v/>
      </c>
      <c r="J30" s="37" t="str">
        <f>IF(PPKn!E33="","",PPKn!E33)</f>
        <v/>
      </c>
      <c r="K30" s="36" t="str">
        <f>IF(PPKn!H33="","",PPKn!H33)</f>
        <v/>
      </c>
      <c r="L30" s="37" t="str">
        <f>IF(PPKn!I33="","",PPKn!I33)</f>
        <v/>
      </c>
      <c r="M30" s="36" t="str">
        <f>IF(PPKn!K33="","",PPKn!K33)</f>
        <v/>
      </c>
      <c r="N30" s="37" t="str">
        <f>IF(PPKn!L33="","",PPKn!L33)</f>
        <v/>
      </c>
      <c r="O30" s="36" t="str">
        <f>IF(B.Ind!D33="","",B.Ind!D33)</f>
        <v/>
      </c>
      <c r="P30" s="37" t="str">
        <f>IF(B.Ind!E33="","",B.Ind!E33)</f>
        <v/>
      </c>
      <c r="Q30" s="36" t="str">
        <f>IF(B.Ind!H33="","",B.Ind!H33)</f>
        <v/>
      </c>
      <c r="R30" s="37" t="str">
        <f>IF(B.Ind!I33="","",B.Ind!I33)</f>
        <v/>
      </c>
      <c r="S30" s="36" t="str">
        <f>IF(B.Ind!K33="","",B.Ind!K33)</f>
        <v/>
      </c>
      <c r="T30" s="37" t="str">
        <f>IF(B.Ind!L33="","",B.Ind!L33)</f>
        <v/>
      </c>
      <c r="U30" s="36" t="str">
        <f>IF(MM!D33="","",MM!D33)</f>
        <v/>
      </c>
      <c r="V30" s="37" t="str">
        <f>IF(MM!E33="","",MM!E33)</f>
        <v/>
      </c>
      <c r="W30" s="36" t="str">
        <f>IF(MM!H33="","",MM!H33)</f>
        <v/>
      </c>
      <c r="X30" s="37" t="str">
        <f>IF(MM!I33="","",MM!I33)</f>
        <v/>
      </c>
      <c r="Y30" s="36" t="str">
        <f>IF(MM!K33="","",MM!K33)</f>
        <v/>
      </c>
      <c r="Z30" s="37" t="str">
        <f>IF(MM!L33="","",MM!L33)</f>
        <v/>
      </c>
      <c r="AA30" s="36" t="str">
        <f>IF(IPA!D33="","",IPA!D33)</f>
        <v/>
      </c>
      <c r="AB30" s="37" t="str">
        <f>IF(IPA!E33="","",IPA!E33)</f>
        <v/>
      </c>
      <c r="AC30" s="36" t="str">
        <f>IF(IPA!H33="","",IPA!H33)</f>
        <v/>
      </c>
      <c r="AD30" s="37" t="str">
        <f>IF(IPA!I33="","",IPA!I33)</f>
        <v/>
      </c>
      <c r="AE30" s="36" t="str">
        <f>IF(IPA!K33="","",IPA!K33)</f>
        <v/>
      </c>
      <c r="AF30" s="37" t="str">
        <f>IF(IPA!L33="","",IPA!L33)</f>
        <v/>
      </c>
      <c r="AG30" s="36" t="str">
        <f>IF(IPS!D33="","",IPS!D33)</f>
        <v/>
      </c>
      <c r="AH30" s="37" t="str">
        <f>IF(IPS!E33="","",IPS!E33)</f>
        <v/>
      </c>
      <c r="AI30" s="36" t="str">
        <f>IF(IPS!H33="","",IPS!H33)</f>
        <v/>
      </c>
      <c r="AJ30" s="37" t="str">
        <f>IF(IPS!I33="","",IPS!I33)</f>
        <v/>
      </c>
      <c r="AK30" s="36" t="str">
        <f>IF(IPS!K33="","",IPS!K33)</f>
        <v/>
      </c>
      <c r="AL30" s="37" t="str">
        <f>IF(IPS!L33="","",IPS!L33)</f>
        <v/>
      </c>
      <c r="AM30" s="36" t="str">
        <f>IF(BIng!D33="","",BIng!D33)</f>
        <v/>
      </c>
      <c r="AN30" s="37" t="str">
        <f>IF(BIng!E33="","",BIng!E33)</f>
        <v/>
      </c>
      <c r="AO30" s="36" t="str">
        <f>IF(BIng!H33="","",BIng!H33)</f>
        <v/>
      </c>
      <c r="AP30" s="37" t="str">
        <f>IF(BIng!I33="","",BIng!I33)</f>
        <v/>
      </c>
      <c r="AQ30" s="36" t="str">
        <f>IF(BIng!K33="","",BIng!K33)</f>
        <v/>
      </c>
      <c r="AR30" s="37" t="str">
        <f>IF(BIng!L33="","",BIng!L33)</f>
        <v/>
      </c>
      <c r="AS30" s="36" t="str">
        <f>IF(SBd!D33="","",SBd!D33)</f>
        <v/>
      </c>
      <c r="AT30" s="37" t="str">
        <f>IF(SBd!E33="","",SBd!E33)</f>
        <v/>
      </c>
      <c r="AU30" s="36" t="str">
        <f>IF(SBd!H33="","",SBd!H33)</f>
        <v/>
      </c>
      <c r="AV30" s="37" t="str">
        <f>IF(SBd!I33="","",SBd!I33)</f>
        <v/>
      </c>
      <c r="AW30" s="36" t="str">
        <f>IF(SBd!K33="","",SBd!K33)</f>
        <v/>
      </c>
      <c r="AX30" s="37" t="str">
        <f>IF(SBd!L33="","",SBd!L33)</f>
        <v/>
      </c>
      <c r="AY30" s="36" t="str">
        <f>IF(Pjk!D33="","",Pjk!D33)</f>
        <v/>
      </c>
      <c r="AZ30" s="37" t="str">
        <f>IF(Pjk!E33="","",Pjk!E33)</f>
        <v/>
      </c>
      <c r="BA30" s="36" t="str">
        <f>IF(Pjk!H33="","",Pjk!H33)</f>
        <v/>
      </c>
      <c r="BB30" s="37" t="str">
        <f>IF(Pjk!I33="","",Pjk!I33)</f>
        <v/>
      </c>
      <c r="BC30" s="36" t="str">
        <f>IF(Pjk!K33="","",Pjk!K33)</f>
        <v/>
      </c>
      <c r="BD30" s="37" t="str">
        <f>IF(Pjk!L33="","",Pjk!L33)</f>
        <v/>
      </c>
      <c r="BE30" s="36" t="str">
        <f>IF(Prk!D33="","",Prk!D33)</f>
        <v/>
      </c>
      <c r="BF30" s="37" t="str">
        <f>IF(Prk!E33="","",Prk!E33)</f>
        <v/>
      </c>
      <c r="BG30" s="36" t="str">
        <f>IF(Prk!H33="","",Prk!H33)</f>
        <v/>
      </c>
      <c r="BH30" s="37" t="str">
        <f>IF(Prk!I33="","",Prk!I33)</f>
        <v/>
      </c>
      <c r="BI30" s="36" t="str">
        <f>IF(Prk!K33="","",Prk!K33)</f>
        <v/>
      </c>
      <c r="BJ30" s="37" t="str">
        <f>IF(Prk!L33="","",Prk!L33)</f>
        <v/>
      </c>
      <c r="BK30" s="36">
        <f t="shared" si="0"/>
        <v>0</v>
      </c>
      <c r="BL30" s="36">
        <f t="shared" si="1"/>
        <v>0</v>
      </c>
      <c r="BM30" s="36">
        <f t="shared" si="2"/>
        <v>0</v>
      </c>
      <c r="BN30" s="42">
        <f t="shared" si="3"/>
        <v>0</v>
      </c>
      <c r="BO30" s="3">
        <f t="shared" si="4"/>
        <v>1</v>
      </c>
    </row>
    <row r="31" spans="1:67">
      <c r="A31" s="26">
        <v>21</v>
      </c>
      <c r="B31" s="3" t="str">
        <f>'Data Identitas'!B29</f>
        <v>MACHRIZA ADDARUNNAFIS PAYFI</v>
      </c>
      <c r="C31" s="36" t="str">
        <f>IF(P.Ag!D34="","",P.Ag!D34)</f>
        <v/>
      </c>
      <c r="D31" s="37" t="str">
        <f>IF(P.Ag!E34="","",P.Ag!E34)</f>
        <v/>
      </c>
      <c r="E31" s="36" t="str">
        <f>IF(P.Ag!H34="","",P.Ag!H34)</f>
        <v/>
      </c>
      <c r="F31" s="37" t="str">
        <f>IF(P.Ag!I34="","",P.Ag!I34)</f>
        <v/>
      </c>
      <c r="G31" s="36" t="str">
        <f>IF(P.Ag!K34="","",P.Ag!K34)</f>
        <v/>
      </c>
      <c r="H31" s="37" t="str">
        <f>IF(P.Ag!L34="","",P.Ag!L34)</f>
        <v/>
      </c>
      <c r="I31" s="36" t="str">
        <f>IF(PPKn!D34="","",PPKn!D34)</f>
        <v/>
      </c>
      <c r="J31" s="37" t="str">
        <f>IF(PPKn!E34="","",PPKn!E34)</f>
        <v/>
      </c>
      <c r="K31" s="36" t="str">
        <f>IF(PPKn!H34="","",PPKn!H34)</f>
        <v/>
      </c>
      <c r="L31" s="37" t="str">
        <f>IF(PPKn!I34="","",PPKn!I34)</f>
        <v/>
      </c>
      <c r="M31" s="36" t="str">
        <f>IF(PPKn!K34="","",PPKn!K34)</f>
        <v/>
      </c>
      <c r="N31" s="37" t="str">
        <f>IF(PPKn!L34="","",PPKn!L34)</f>
        <v/>
      </c>
      <c r="O31" s="36" t="str">
        <f>IF(B.Ind!D34="","",B.Ind!D34)</f>
        <v/>
      </c>
      <c r="P31" s="37" t="str">
        <f>IF(B.Ind!E34="","",B.Ind!E34)</f>
        <v/>
      </c>
      <c r="Q31" s="36" t="str">
        <f>IF(B.Ind!H34="","",B.Ind!H34)</f>
        <v/>
      </c>
      <c r="R31" s="37" t="str">
        <f>IF(B.Ind!I34="","",B.Ind!I34)</f>
        <v/>
      </c>
      <c r="S31" s="36" t="str">
        <f>IF(B.Ind!K34="","",B.Ind!K34)</f>
        <v/>
      </c>
      <c r="T31" s="37" t="str">
        <f>IF(B.Ind!L34="","",B.Ind!L34)</f>
        <v/>
      </c>
      <c r="U31" s="36" t="str">
        <f>IF(MM!D34="","",MM!D34)</f>
        <v/>
      </c>
      <c r="V31" s="37" t="str">
        <f>IF(MM!E34="","",MM!E34)</f>
        <v/>
      </c>
      <c r="W31" s="36" t="str">
        <f>IF(MM!H34="","",MM!H34)</f>
        <v/>
      </c>
      <c r="X31" s="37" t="str">
        <f>IF(MM!I34="","",MM!I34)</f>
        <v/>
      </c>
      <c r="Y31" s="36" t="str">
        <f>IF(MM!K34="","",MM!K34)</f>
        <v/>
      </c>
      <c r="Z31" s="37" t="str">
        <f>IF(MM!L34="","",MM!L34)</f>
        <v/>
      </c>
      <c r="AA31" s="36" t="str">
        <f>IF(IPA!D34="","",IPA!D34)</f>
        <v/>
      </c>
      <c r="AB31" s="37" t="str">
        <f>IF(IPA!E34="","",IPA!E34)</f>
        <v/>
      </c>
      <c r="AC31" s="36" t="str">
        <f>IF(IPA!H34="","",IPA!H34)</f>
        <v/>
      </c>
      <c r="AD31" s="37" t="str">
        <f>IF(IPA!I34="","",IPA!I34)</f>
        <v/>
      </c>
      <c r="AE31" s="36" t="str">
        <f>IF(IPA!K34="","",IPA!K34)</f>
        <v/>
      </c>
      <c r="AF31" s="37" t="str">
        <f>IF(IPA!L34="","",IPA!L34)</f>
        <v/>
      </c>
      <c r="AG31" s="36" t="str">
        <f>IF(IPS!D34="","",IPS!D34)</f>
        <v/>
      </c>
      <c r="AH31" s="37" t="str">
        <f>IF(IPS!E34="","",IPS!E34)</f>
        <v/>
      </c>
      <c r="AI31" s="36" t="str">
        <f>IF(IPS!H34="","",IPS!H34)</f>
        <v/>
      </c>
      <c r="AJ31" s="37" t="str">
        <f>IF(IPS!I34="","",IPS!I34)</f>
        <v/>
      </c>
      <c r="AK31" s="36" t="str">
        <f>IF(IPS!K34="","",IPS!K34)</f>
        <v/>
      </c>
      <c r="AL31" s="37" t="str">
        <f>IF(IPS!L34="","",IPS!L34)</f>
        <v/>
      </c>
      <c r="AM31" s="36" t="str">
        <f>IF(BIng!D34="","",BIng!D34)</f>
        <v/>
      </c>
      <c r="AN31" s="37" t="str">
        <f>IF(BIng!E34="","",BIng!E34)</f>
        <v/>
      </c>
      <c r="AO31" s="36" t="str">
        <f>IF(BIng!H34="","",BIng!H34)</f>
        <v/>
      </c>
      <c r="AP31" s="37" t="str">
        <f>IF(BIng!I34="","",BIng!I34)</f>
        <v/>
      </c>
      <c r="AQ31" s="36" t="str">
        <f>IF(BIng!K34="","",BIng!K34)</f>
        <v/>
      </c>
      <c r="AR31" s="37" t="str">
        <f>IF(BIng!L34="","",BIng!L34)</f>
        <v/>
      </c>
      <c r="AS31" s="36" t="str">
        <f>IF(SBd!D34="","",SBd!D34)</f>
        <v/>
      </c>
      <c r="AT31" s="37" t="str">
        <f>IF(SBd!E34="","",SBd!E34)</f>
        <v/>
      </c>
      <c r="AU31" s="36" t="str">
        <f>IF(SBd!H34="","",SBd!H34)</f>
        <v/>
      </c>
      <c r="AV31" s="37" t="str">
        <f>IF(SBd!I34="","",SBd!I34)</f>
        <v/>
      </c>
      <c r="AW31" s="36" t="str">
        <f>IF(SBd!K34="","",SBd!K34)</f>
        <v/>
      </c>
      <c r="AX31" s="37" t="str">
        <f>IF(SBd!L34="","",SBd!L34)</f>
        <v/>
      </c>
      <c r="AY31" s="36" t="str">
        <f>IF(Pjk!D34="","",Pjk!D34)</f>
        <v/>
      </c>
      <c r="AZ31" s="37" t="str">
        <f>IF(Pjk!E34="","",Pjk!E34)</f>
        <v/>
      </c>
      <c r="BA31" s="36" t="str">
        <f>IF(Pjk!H34="","",Pjk!H34)</f>
        <v/>
      </c>
      <c r="BB31" s="37" t="str">
        <f>IF(Pjk!I34="","",Pjk!I34)</f>
        <v/>
      </c>
      <c r="BC31" s="36" t="str">
        <f>IF(Pjk!K34="","",Pjk!K34)</f>
        <v/>
      </c>
      <c r="BD31" s="37" t="str">
        <f>IF(Pjk!L34="","",Pjk!L34)</f>
        <v/>
      </c>
      <c r="BE31" s="36" t="str">
        <f>IF(Prk!D34="","",Prk!D34)</f>
        <v/>
      </c>
      <c r="BF31" s="37" t="str">
        <f>IF(Prk!E34="","",Prk!E34)</f>
        <v/>
      </c>
      <c r="BG31" s="36" t="str">
        <f>IF(Prk!H34="","",Prk!H34)</f>
        <v/>
      </c>
      <c r="BH31" s="37" t="str">
        <f>IF(Prk!I34="","",Prk!I34)</f>
        <v/>
      </c>
      <c r="BI31" s="36" t="str">
        <f>IF(Prk!K34="","",Prk!K34)</f>
        <v/>
      </c>
      <c r="BJ31" s="37" t="str">
        <f>IF(Prk!L34="","",Prk!L34)</f>
        <v/>
      </c>
      <c r="BK31" s="36">
        <f t="shared" si="0"/>
        <v>0</v>
      </c>
      <c r="BL31" s="36">
        <f t="shared" si="1"/>
        <v>0</v>
      </c>
      <c r="BM31" s="36">
        <f t="shared" si="2"/>
        <v>0</v>
      </c>
      <c r="BN31" s="42">
        <f t="shared" si="3"/>
        <v>0</v>
      </c>
      <c r="BO31" s="3">
        <f t="shared" si="4"/>
        <v>1</v>
      </c>
    </row>
    <row r="32" spans="1:67">
      <c r="A32" s="26">
        <v>22</v>
      </c>
      <c r="B32" s="3" t="str">
        <f>'Data Identitas'!B30</f>
        <v>MAHARANI PUTRI</v>
      </c>
      <c r="C32" s="36" t="str">
        <f>IF(P.Ag!D35="","",P.Ag!D35)</f>
        <v/>
      </c>
      <c r="D32" s="37" t="str">
        <f>IF(P.Ag!E35="","",P.Ag!E35)</f>
        <v/>
      </c>
      <c r="E32" s="36" t="str">
        <f>IF(P.Ag!H35="","",P.Ag!H35)</f>
        <v/>
      </c>
      <c r="F32" s="37" t="str">
        <f>IF(P.Ag!I35="","",P.Ag!I35)</f>
        <v/>
      </c>
      <c r="G32" s="36" t="str">
        <f>IF(P.Ag!K35="","",P.Ag!K35)</f>
        <v/>
      </c>
      <c r="H32" s="37" t="str">
        <f>IF(P.Ag!L35="","",P.Ag!L35)</f>
        <v/>
      </c>
      <c r="I32" s="36" t="str">
        <f>IF(PPKn!D35="","",PPKn!D35)</f>
        <v/>
      </c>
      <c r="J32" s="37" t="str">
        <f>IF(PPKn!E35="","",PPKn!E35)</f>
        <v/>
      </c>
      <c r="K32" s="36" t="str">
        <f>IF(PPKn!H35="","",PPKn!H35)</f>
        <v/>
      </c>
      <c r="L32" s="37" t="str">
        <f>IF(PPKn!I35="","",PPKn!I35)</f>
        <v/>
      </c>
      <c r="M32" s="36" t="str">
        <f>IF(PPKn!K35="","",PPKn!K35)</f>
        <v/>
      </c>
      <c r="N32" s="37" t="str">
        <f>IF(PPKn!L35="","",PPKn!L35)</f>
        <v/>
      </c>
      <c r="O32" s="36" t="str">
        <f>IF(B.Ind!D35="","",B.Ind!D35)</f>
        <v/>
      </c>
      <c r="P32" s="37" t="str">
        <f>IF(B.Ind!E35="","",B.Ind!E35)</f>
        <v/>
      </c>
      <c r="Q32" s="36" t="str">
        <f>IF(B.Ind!H35="","",B.Ind!H35)</f>
        <v/>
      </c>
      <c r="R32" s="37" t="str">
        <f>IF(B.Ind!I35="","",B.Ind!I35)</f>
        <v/>
      </c>
      <c r="S32" s="36" t="str">
        <f>IF(B.Ind!K35="","",B.Ind!K35)</f>
        <v/>
      </c>
      <c r="T32" s="37" t="str">
        <f>IF(B.Ind!L35="","",B.Ind!L35)</f>
        <v/>
      </c>
      <c r="U32" s="36" t="str">
        <f>IF(MM!D35="","",MM!D35)</f>
        <v/>
      </c>
      <c r="V32" s="37" t="str">
        <f>IF(MM!E35="","",MM!E35)</f>
        <v/>
      </c>
      <c r="W32" s="36" t="str">
        <f>IF(MM!H35="","",MM!H35)</f>
        <v/>
      </c>
      <c r="X32" s="37" t="str">
        <f>IF(MM!I35="","",MM!I35)</f>
        <v/>
      </c>
      <c r="Y32" s="36" t="str">
        <f>IF(MM!K35="","",MM!K35)</f>
        <v/>
      </c>
      <c r="Z32" s="37" t="str">
        <f>IF(MM!L35="","",MM!L35)</f>
        <v/>
      </c>
      <c r="AA32" s="36" t="str">
        <f>IF(IPA!D35="","",IPA!D35)</f>
        <v/>
      </c>
      <c r="AB32" s="37" t="str">
        <f>IF(IPA!E35="","",IPA!E35)</f>
        <v/>
      </c>
      <c r="AC32" s="36" t="str">
        <f>IF(IPA!H35="","",IPA!H35)</f>
        <v/>
      </c>
      <c r="AD32" s="37" t="str">
        <f>IF(IPA!I35="","",IPA!I35)</f>
        <v/>
      </c>
      <c r="AE32" s="36" t="str">
        <f>IF(IPA!K35="","",IPA!K35)</f>
        <v/>
      </c>
      <c r="AF32" s="37" t="str">
        <f>IF(IPA!L35="","",IPA!L35)</f>
        <v/>
      </c>
      <c r="AG32" s="36" t="str">
        <f>IF(IPS!D35="","",IPS!D35)</f>
        <v/>
      </c>
      <c r="AH32" s="37" t="str">
        <f>IF(IPS!E35="","",IPS!E35)</f>
        <v/>
      </c>
      <c r="AI32" s="36" t="str">
        <f>IF(IPS!H35="","",IPS!H35)</f>
        <v/>
      </c>
      <c r="AJ32" s="37" t="str">
        <f>IF(IPS!I35="","",IPS!I35)</f>
        <v/>
      </c>
      <c r="AK32" s="36" t="str">
        <f>IF(IPS!K35="","",IPS!K35)</f>
        <v/>
      </c>
      <c r="AL32" s="37" t="str">
        <f>IF(IPS!L35="","",IPS!L35)</f>
        <v/>
      </c>
      <c r="AM32" s="36" t="str">
        <f>IF(BIng!D35="","",BIng!D35)</f>
        <v/>
      </c>
      <c r="AN32" s="37" t="str">
        <f>IF(BIng!E35="","",BIng!E35)</f>
        <v/>
      </c>
      <c r="AO32" s="36" t="str">
        <f>IF(BIng!H35="","",BIng!H35)</f>
        <v/>
      </c>
      <c r="AP32" s="37" t="str">
        <f>IF(BIng!I35="","",BIng!I35)</f>
        <v/>
      </c>
      <c r="AQ32" s="36" t="str">
        <f>IF(BIng!K35="","",BIng!K35)</f>
        <v/>
      </c>
      <c r="AR32" s="37" t="str">
        <f>IF(BIng!L35="","",BIng!L35)</f>
        <v/>
      </c>
      <c r="AS32" s="36" t="str">
        <f>IF(SBd!D35="","",SBd!D35)</f>
        <v/>
      </c>
      <c r="AT32" s="37" t="str">
        <f>IF(SBd!E35="","",SBd!E35)</f>
        <v/>
      </c>
      <c r="AU32" s="36" t="str">
        <f>IF(SBd!H35="","",SBd!H35)</f>
        <v/>
      </c>
      <c r="AV32" s="37" t="str">
        <f>IF(SBd!I35="","",SBd!I35)</f>
        <v/>
      </c>
      <c r="AW32" s="36" t="str">
        <f>IF(SBd!K35="","",SBd!K35)</f>
        <v/>
      </c>
      <c r="AX32" s="37" t="str">
        <f>IF(SBd!L35="","",SBd!L35)</f>
        <v/>
      </c>
      <c r="AY32" s="36" t="str">
        <f>IF(Pjk!D35="","",Pjk!D35)</f>
        <v/>
      </c>
      <c r="AZ32" s="37" t="str">
        <f>IF(Pjk!E35="","",Pjk!E35)</f>
        <v/>
      </c>
      <c r="BA32" s="36" t="str">
        <f>IF(Pjk!H35="","",Pjk!H35)</f>
        <v/>
      </c>
      <c r="BB32" s="37" t="str">
        <f>IF(Pjk!I35="","",Pjk!I35)</f>
        <v/>
      </c>
      <c r="BC32" s="36" t="str">
        <f>IF(Pjk!K35="","",Pjk!K35)</f>
        <v/>
      </c>
      <c r="BD32" s="37" t="str">
        <f>IF(Pjk!L35="","",Pjk!L35)</f>
        <v/>
      </c>
      <c r="BE32" s="36" t="str">
        <f>IF(Prk!D35="","",Prk!D35)</f>
        <v/>
      </c>
      <c r="BF32" s="37" t="str">
        <f>IF(Prk!E35="","",Prk!E35)</f>
        <v/>
      </c>
      <c r="BG32" s="36" t="str">
        <f>IF(Prk!H35="","",Prk!H35)</f>
        <v/>
      </c>
      <c r="BH32" s="37" t="str">
        <f>IF(Prk!I35="","",Prk!I35)</f>
        <v/>
      </c>
      <c r="BI32" s="36" t="str">
        <f>IF(Prk!K35="","",Prk!K35)</f>
        <v/>
      </c>
      <c r="BJ32" s="37" t="str">
        <f>IF(Prk!L35="","",Prk!L35)</f>
        <v/>
      </c>
      <c r="BK32" s="36">
        <f t="shared" si="0"/>
        <v>0</v>
      </c>
      <c r="BL32" s="36">
        <f t="shared" si="1"/>
        <v>0</v>
      </c>
      <c r="BM32" s="36">
        <f t="shared" si="2"/>
        <v>0</v>
      </c>
      <c r="BN32" s="42">
        <f t="shared" si="3"/>
        <v>0</v>
      </c>
      <c r="BO32" s="3">
        <f t="shared" si="4"/>
        <v>1</v>
      </c>
    </row>
    <row r="33" spans="1:67">
      <c r="A33" s="26">
        <v>23</v>
      </c>
      <c r="B33" s="3" t="str">
        <f>'Data Identitas'!B31</f>
        <v>MARCELLINO SIANTURI</v>
      </c>
      <c r="C33" s="36" t="str">
        <f>IF(P.Ag!D36="","",P.Ag!D36)</f>
        <v/>
      </c>
      <c r="D33" s="37" t="str">
        <f>IF(P.Ag!E36="","",P.Ag!E36)</f>
        <v/>
      </c>
      <c r="E33" s="36" t="str">
        <f>IF(P.Ag!H36="","",P.Ag!H36)</f>
        <v/>
      </c>
      <c r="F33" s="37" t="str">
        <f>IF(P.Ag!I36="","",P.Ag!I36)</f>
        <v/>
      </c>
      <c r="G33" s="36" t="str">
        <f>IF(P.Ag!K36="","",P.Ag!K36)</f>
        <v/>
      </c>
      <c r="H33" s="37" t="str">
        <f>IF(P.Ag!L36="","",P.Ag!L36)</f>
        <v/>
      </c>
      <c r="I33" s="36" t="str">
        <f>IF(PPKn!D36="","",PPKn!D36)</f>
        <v/>
      </c>
      <c r="J33" s="37" t="str">
        <f>IF(PPKn!E36="","",PPKn!E36)</f>
        <v/>
      </c>
      <c r="K33" s="36" t="str">
        <f>IF(PPKn!H36="","",PPKn!H36)</f>
        <v/>
      </c>
      <c r="L33" s="37" t="str">
        <f>IF(PPKn!I36="","",PPKn!I36)</f>
        <v/>
      </c>
      <c r="M33" s="36" t="str">
        <f>IF(PPKn!K36="","",PPKn!K36)</f>
        <v/>
      </c>
      <c r="N33" s="37" t="str">
        <f>IF(PPKn!L36="","",PPKn!L36)</f>
        <v/>
      </c>
      <c r="O33" s="36" t="str">
        <f>IF(B.Ind!D36="","",B.Ind!D36)</f>
        <v/>
      </c>
      <c r="P33" s="37" t="str">
        <f>IF(B.Ind!E36="","",B.Ind!E36)</f>
        <v/>
      </c>
      <c r="Q33" s="36" t="str">
        <f>IF(B.Ind!H36="","",B.Ind!H36)</f>
        <v/>
      </c>
      <c r="R33" s="37" t="str">
        <f>IF(B.Ind!I36="","",B.Ind!I36)</f>
        <v/>
      </c>
      <c r="S33" s="36" t="str">
        <f>IF(B.Ind!K36="","",B.Ind!K36)</f>
        <v/>
      </c>
      <c r="T33" s="37" t="str">
        <f>IF(B.Ind!L36="","",B.Ind!L36)</f>
        <v/>
      </c>
      <c r="U33" s="36" t="str">
        <f>IF(MM!D36="","",MM!D36)</f>
        <v/>
      </c>
      <c r="V33" s="37" t="str">
        <f>IF(MM!E36="","",MM!E36)</f>
        <v/>
      </c>
      <c r="W33" s="36" t="str">
        <f>IF(MM!H36="","",MM!H36)</f>
        <v/>
      </c>
      <c r="X33" s="37" t="str">
        <f>IF(MM!I36="","",MM!I36)</f>
        <v/>
      </c>
      <c r="Y33" s="36" t="str">
        <f>IF(MM!K36="","",MM!K36)</f>
        <v/>
      </c>
      <c r="Z33" s="37" t="str">
        <f>IF(MM!L36="","",MM!L36)</f>
        <v/>
      </c>
      <c r="AA33" s="36" t="str">
        <f>IF(IPA!D36="","",IPA!D36)</f>
        <v/>
      </c>
      <c r="AB33" s="37" t="str">
        <f>IF(IPA!E36="","",IPA!E36)</f>
        <v/>
      </c>
      <c r="AC33" s="36" t="str">
        <f>IF(IPA!H36="","",IPA!H36)</f>
        <v/>
      </c>
      <c r="AD33" s="37" t="str">
        <f>IF(IPA!I36="","",IPA!I36)</f>
        <v/>
      </c>
      <c r="AE33" s="36" t="str">
        <f>IF(IPA!K36="","",IPA!K36)</f>
        <v/>
      </c>
      <c r="AF33" s="37" t="str">
        <f>IF(IPA!L36="","",IPA!L36)</f>
        <v/>
      </c>
      <c r="AG33" s="36" t="str">
        <f>IF(IPS!D36="","",IPS!D36)</f>
        <v/>
      </c>
      <c r="AH33" s="37" t="str">
        <f>IF(IPS!E36="","",IPS!E36)</f>
        <v/>
      </c>
      <c r="AI33" s="36" t="str">
        <f>IF(IPS!H36="","",IPS!H36)</f>
        <v/>
      </c>
      <c r="AJ33" s="37" t="str">
        <f>IF(IPS!I36="","",IPS!I36)</f>
        <v/>
      </c>
      <c r="AK33" s="36" t="str">
        <f>IF(IPS!K36="","",IPS!K36)</f>
        <v/>
      </c>
      <c r="AL33" s="37" t="str">
        <f>IF(IPS!L36="","",IPS!L36)</f>
        <v/>
      </c>
      <c r="AM33" s="36" t="str">
        <f>IF(BIng!D36="","",BIng!D36)</f>
        <v/>
      </c>
      <c r="AN33" s="37" t="str">
        <f>IF(BIng!E36="","",BIng!E36)</f>
        <v/>
      </c>
      <c r="AO33" s="36" t="str">
        <f>IF(BIng!H36="","",BIng!H36)</f>
        <v/>
      </c>
      <c r="AP33" s="37" t="str">
        <f>IF(BIng!I36="","",BIng!I36)</f>
        <v/>
      </c>
      <c r="AQ33" s="36" t="str">
        <f>IF(BIng!K36="","",BIng!K36)</f>
        <v/>
      </c>
      <c r="AR33" s="37" t="str">
        <f>IF(BIng!L36="","",BIng!L36)</f>
        <v/>
      </c>
      <c r="AS33" s="36" t="str">
        <f>IF(SBd!D36="","",SBd!D36)</f>
        <v/>
      </c>
      <c r="AT33" s="37" t="str">
        <f>IF(SBd!E36="","",SBd!E36)</f>
        <v/>
      </c>
      <c r="AU33" s="36" t="str">
        <f>IF(SBd!H36="","",SBd!H36)</f>
        <v/>
      </c>
      <c r="AV33" s="37" t="str">
        <f>IF(SBd!I36="","",SBd!I36)</f>
        <v/>
      </c>
      <c r="AW33" s="36" t="str">
        <f>IF(SBd!K36="","",SBd!K36)</f>
        <v/>
      </c>
      <c r="AX33" s="37" t="str">
        <f>IF(SBd!L36="","",SBd!L36)</f>
        <v/>
      </c>
      <c r="AY33" s="36" t="str">
        <f>IF(Pjk!D36="","",Pjk!D36)</f>
        <v/>
      </c>
      <c r="AZ33" s="37" t="str">
        <f>IF(Pjk!E36="","",Pjk!E36)</f>
        <v/>
      </c>
      <c r="BA33" s="36" t="str">
        <f>IF(Pjk!H36="","",Pjk!H36)</f>
        <v/>
      </c>
      <c r="BB33" s="37" t="str">
        <f>IF(Pjk!I36="","",Pjk!I36)</f>
        <v/>
      </c>
      <c r="BC33" s="36" t="str">
        <f>IF(Pjk!K36="","",Pjk!K36)</f>
        <v/>
      </c>
      <c r="BD33" s="37" t="str">
        <f>IF(Pjk!L36="","",Pjk!L36)</f>
        <v/>
      </c>
      <c r="BE33" s="36" t="str">
        <f>IF(Prk!D36="","",Prk!D36)</f>
        <v/>
      </c>
      <c r="BF33" s="37" t="str">
        <f>IF(Prk!E36="","",Prk!E36)</f>
        <v/>
      </c>
      <c r="BG33" s="36" t="str">
        <f>IF(Prk!H36="","",Prk!H36)</f>
        <v/>
      </c>
      <c r="BH33" s="37" t="str">
        <f>IF(Prk!I36="","",Prk!I36)</f>
        <v/>
      </c>
      <c r="BI33" s="36" t="str">
        <f>IF(Prk!K36="","",Prk!K36)</f>
        <v/>
      </c>
      <c r="BJ33" s="37" t="str">
        <f>IF(Prk!L36="","",Prk!L36)</f>
        <v/>
      </c>
      <c r="BK33" s="36">
        <f t="shared" si="0"/>
        <v>0</v>
      </c>
      <c r="BL33" s="36">
        <f t="shared" si="1"/>
        <v>0</v>
      </c>
      <c r="BM33" s="36">
        <f t="shared" si="2"/>
        <v>0</v>
      </c>
      <c r="BN33" s="42">
        <f t="shared" si="3"/>
        <v>0</v>
      </c>
      <c r="BO33" s="3">
        <f t="shared" si="4"/>
        <v>1</v>
      </c>
    </row>
    <row r="34" spans="1:67">
      <c r="A34" s="26">
        <v>24</v>
      </c>
      <c r="B34" s="3" t="str">
        <f>'Data Identitas'!B32</f>
        <v>MUTIARA ABDILLA SIREGAR</v>
      </c>
      <c r="C34" s="36" t="str">
        <f>IF(P.Ag!D37="","",P.Ag!D37)</f>
        <v/>
      </c>
      <c r="D34" s="37" t="str">
        <f>IF(P.Ag!E37="","",P.Ag!E37)</f>
        <v/>
      </c>
      <c r="E34" s="36" t="str">
        <f>IF(P.Ag!H37="","",P.Ag!H37)</f>
        <v/>
      </c>
      <c r="F34" s="37" t="str">
        <f>IF(P.Ag!I37="","",P.Ag!I37)</f>
        <v/>
      </c>
      <c r="G34" s="36" t="str">
        <f>IF(P.Ag!K37="","",P.Ag!K37)</f>
        <v/>
      </c>
      <c r="H34" s="37" t="str">
        <f>IF(P.Ag!L37="","",P.Ag!L37)</f>
        <v/>
      </c>
      <c r="I34" s="36" t="str">
        <f>IF(PPKn!D37="","",PPKn!D37)</f>
        <v/>
      </c>
      <c r="J34" s="37" t="str">
        <f>IF(PPKn!E37="","",PPKn!E37)</f>
        <v/>
      </c>
      <c r="K34" s="36" t="str">
        <f>IF(PPKn!H37="","",PPKn!H37)</f>
        <v/>
      </c>
      <c r="L34" s="37" t="str">
        <f>IF(PPKn!I37="","",PPKn!I37)</f>
        <v/>
      </c>
      <c r="M34" s="36" t="str">
        <f>IF(PPKn!K37="","",PPKn!K37)</f>
        <v/>
      </c>
      <c r="N34" s="37" t="str">
        <f>IF(PPKn!L37="","",PPKn!L37)</f>
        <v/>
      </c>
      <c r="O34" s="36" t="str">
        <f>IF(B.Ind!D37="","",B.Ind!D37)</f>
        <v/>
      </c>
      <c r="P34" s="37" t="str">
        <f>IF(B.Ind!E37="","",B.Ind!E37)</f>
        <v/>
      </c>
      <c r="Q34" s="36" t="str">
        <f>IF(B.Ind!H37="","",B.Ind!H37)</f>
        <v/>
      </c>
      <c r="R34" s="37" t="str">
        <f>IF(B.Ind!I37="","",B.Ind!I37)</f>
        <v/>
      </c>
      <c r="S34" s="36" t="str">
        <f>IF(B.Ind!K37="","",B.Ind!K37)</f>
        <v/>
      </c>
      <c r="T34" s="37" t="str">
        <f>IF(B.Ind!L37="","",B.Ind!L37)</f>
        <v/>
      </c>
      <c r="U34" s="36" t="str">
        <f>IF(MM!D37="","",MM!D37)</f>
        <v/>
      </c>
      <c r="V34" s="37" t="str">
        <f>IF(MM!E37="","",MM!E37)</f>
        <v/>
      </c>
      <c r="W34" s="36" t="str">
        <f>IF(MM!H37="","",MM!H37)</f>
        <v/>
      </c>
      <c r="X34" s="37" t="str">
        <f>IF(MM!I37="","",MM!I37)</f>
        <v/>
      </c>
      <c r="Y34" s="36" t="str">
        <f>IF(MM!K37="","",MM!K37)</f>
        <v/>
      </c>
      <c r="Z34" s="37" t="str">
        <f>IF(MM!L37="","",MM!L37)</f>
        <v/>
      </c>
      <c r="AA34" s="36" t="str">
        <f>IF(IPA!D37="","",IPA!D37)</f>
        <v/>
      </c>
      <c r="AB34" s="37" t="str">
        <f>IF(IPA!E37="","",IPA!E37)</f>
        <v/>
      </c>
      <c r="AC34" s="36" t="str">
        <f>IF(IPA!H37="","",IPA!H37)</f>
        <v/>
      </c>
      <c r="AD34" s="37" t="str">
        <f>IF(IPA!I37="","",IPA!I37)</f>
        <v/>
      </c>
      <c r="AE34" s="36" t="str">
        <f>IF(IPA!K37="","",IPA!K37)</f>
        <v/>
      </c>
      <c r="AF34" s="37" t="str">
        <f>IF(IPA!L37="","",IPA!L37)</f>
        <v/>
      </c>
      <c r="AG34" s="36" t="str">
        <f>IF(IPS!D37="","",IPS!D37)</f>
        <v/>
      </c>
      <c r="AH34" s="37" t="str">
        <f>IF(IPS!E37="","",IPS!E37)</f>
        <v/>
      </c>
      <c r="AI34" s="36" t="str">
        <f>IF(IPS!H37="","",IPS!H37)</f>
        <v/>
      </c>
      <c r="AJ34" s="37" t="str">
        <f>IF(IPS!I37="","",IPS!I37)</f>
        <v/>
      </c>
      <c r="AK34" s="36" t="str">
        <f>IF(IPS!K37="","",IPS!K37)</f>
        <v/>
      </c>
      <c r="AL34" s="37" t="str">
        <f>IF(IPS!L37="","",IPS!L37)</f>
        <v/>
      </c>
      <c r="AM34" s="36" t="str">
        <f>IF(BIng!D37="","",BIng!D37)</f>
        <v/>
      </c>
      <c r="AN34" s="37" t="str">
        <f>IF(BIng!E37="","",BIng!E37)</f>
        <v/>
      </c>
      <c r="AO34" s="36" t="str">
        <f>IF(BIng!H37="","",BIng!H37)</f>
        <v/>
      </c>
      <c r="AP34" s="37" t="str">
        <f>IF(BIng!I37="","",BIng!I37)</f>
        <v/>
      </c>
      <c r="AQ34" s="36" t="str">
        <f>IF(BIng!K37="","",BIng!K37)</f>
        <v/>
      </c>
      <c r="AR34" s="37" t="str">
        <f>IF(BIng!L37="","",BIng!L37)</f>
        <v/>
      </c>
      <c r="AS34" s="36" t="str">
        <f>IF(SBd!D37="","",SBd!D37)</f>
        <v/>
      </c>
      <c r="AT34" s="37" t="str">
        <f>IF(SBd!E37="","",SBd!E37)</f>
        <v/>
      </c>
      <c r="AU34" s="36" t="str">
        <f>IF(SBd!H37="","",SBd!H37)</f>
        <v/>
      </c>
      <c r="AV34" s="37" t="str">
        <f>IF(SBd!I37="","",SBd!I37)</f>
        <v/>
      </c>
      <c r="AW34" s="36" t="str">
        <f>IF(SBd!K37="","",SBd!K37)</f>
        <v/>
      </c>
      <c r="AX34" s="37" t="str">
        <f>IF(SBd!L37="","",SBd!L37)</f>
        <v/>
      </c>
      <c r="AY34" s="36" t="str">
        <f>IF(Pjk!D37="","",Pjk!D37)</f>
        <v/>
      </c>
      <c r="AZ34" s="37" t="str">
        <f>IF(Pjk!E37="","",Pjk!E37)</f>
        <v/>
      </c>
      <c r="BA34" s="36" t="str">
        <f>IF(Pjk!H37="","",Pjk!H37)</f>
        <v/>
      </c>
      <c r="BB34" s="37" t="str">
        <f>IF(Pjk!I37="","",Pjk!I37)</f>
        <v/>
      </c>
      <c r="BC34" s="36" t="str">
        <f>IF(Pjk!K37="","",Pjk!K37)</f>
        <v/>
      </c>
      <c r="BD34" s="37" t="str">
        <f>IF(Pjk!L37="","",Pjk!L37)</f>
        <v/>
      </c>
      <c r="BE34" s="36" t="str">
        <f>IF(Prk!D37="","",Prk!D37)</f>
        <v/>
      </c>
      <c r="BF34" s="37" t="str">
        <f>IF(Prk!E37="","",Prk!E37)</f>
        <v/>
      </c>
      <c r="BG34" s="36" t="str">
        <f>IF(Prk!H37="","",Prk!H37)</f>
        <v/>
      </c>
      <c r="BH34" s="37" t="str">
        <f>IF(Prk!I37="","",Prk!I37)</f>
        <v/>
      </c>
      <c r="BI34" s="36" t="str">
        <f>IF(Prk!K37="","",Prk!K37)</f>
        <v/>
      </c>
      <c r="BJ34" s="37" t="str">
        <f>IF(Prk!L37="","",Prk!L37)</f>
        <v/>
      </c>
      <c r="BK34" s="36">
        <f t="shared" si="0"/>
        <v>0</v>
      </c>
      <c r="BL34" s="36">
        <f t="shared" si="1"/>
        <v>0</v>
      </c>
      <c r="BM34" s="36">
        <f t="shared" si="2"/>
        <v>0</v>
      </c>
      <c r="BN34" s="42">
        <f t="shared" si="3"/>
        <v>0</v>
      </c>
      <c r="BO34" s="3">
        <f t="shared" si="4"/>
        <v>1</v>
      </c>
    </row>
    <row r="35" spans="1:67">
      <c r="A35" s="26">
        <v>25</v>
      </c>
      <c r="B35" s="3" t="str">
        <f>'Data Identitas'!B33</f>
        <v>NIA MARSELA Br. SEMBIRING</v>
      </c>
      <c r="C35" s="36" t="str">
        <f>IF(P.Ag!D38="","",P.Ag!D38)</f>
        <v/>
      </c>
      <c r="D35" s="37" t="str">
        <f>IF(P.Ag!E38="","",P.Ag!E38)</f>
        <v/>
      </c>
      <c r="E35" s="36" t="str">
        <f>IF(P.Ag!H38="","",P.Ag!H38)</f>
        <v/>
      </c>
      <c r="F35" s="37" t="str">
        <f>IF(P.Ag!I38="","",P.Ag!I38)</f>
        <v/>
      </c>
      <c r="G35" s="36" t="str">
        <f>IF(P.Ag!K38="","",P.Ag!K38)</f>
        <v/>
      </c>
      <c r="H35" s="37" t="str">
        <f>IF(P.Ag!L38="","",P.Ag!L38)</f>
        <v/>
      </c>
      <c r="I35" s="36" t="str">
        <f>IF(PPKn!D38="","",PPKn!D38)</f>
        <v/>
      </c>
      <c r="J35" s="37" t="str">
        <f>IF(PPKn!E38="","",PPKn!E38)</f>
        <v/>
      </c>
      <c r="K35" s="36" t="str">
        <f>IF(PPKn!H38="","",PPKn!H38)</f>
        <v/>
      </c>
      <c r="L35" s="37" t="str">
        <f>IF(PPKn!I38="","",PPKn!I38)</f>
        <v/>
      </c>
      <c r="M35" s="36" t="str">
        <f>IF(PPKn!K38="","",PPKn!K38)</f>
        <v/>
      </c>
      <c r="N35" s="37" t="str">
        <f>IF(PPKn!L38="","",PPKn!L38)</f>
        <v/>
      </c>
      <c r="O35" s="36" t="str">
        <f>IF(B.Ind!D38="","",B.Ind!D38)</f>
        <v/>
      </c>
      <c r="P35" s="37" t="str">
        <f>IF(B.Ind!E38="","",B.Ind!E38)</f>
        <v/>
      </c>
      <c r="Q35" s="36" t="str">
        <f>IF(B.Ind!H38="","",B.Ind!H38)</f>
        <v/>
      </c>
      <c r="R35" s="37" t="str">
        <f>IF(B.Ind!I38="","",B.Ind!I38)</f>
        <v/>
      </c>
      <c r="S35" s="36" t="str">
        <f>IF(B.Ind!K38="","",B.Ind!K38)</f>
        <v/>
      </c>
      <c r="T35" s="37" t="str">
        <f>IF(B.Ind!L38="","",B.Ind!L38)</f>
        <v/>
      </c>
      <c r="U35" s="36" t="str">
        <f>IF(MM!D38="","",MM!D38)</f>
        <v/>
      </c>
      <c r="V35" s="37" t="str">
        <f>IF(MM!E38="","",MM!E38)</f>
        <v/>
      </c>
      <c r="W35" s="36" t="str">
        <f>IF(MM!H38="","",MM!H38)</f>
        <v/>
      </c>
      <c r="X35" s="37" t="str">
        <f>IF(MM!I38="","",MM!I38)</f>
        <v/>
      </c>
      <c r="Y35" s="36" t="str">
        <f>IF(MM!K38="","",MM!K38)</f>
        <v/>
      </c>
      <c r="Z35" s="37" t="str">
        <f>IF(MM!L38="","",MM!L38)</f>
        <v/>
      </c>
      <c r="AA35" s="36" t="str">
        <f>IF(IPA!D38="","",IPA!D38)</f>
        <v/>
      </c>
      <c r="AB35" s="37" t="str">
        <f>IF(IPA!E38="","",IPA!E38)</f>
        <v/>
      </c>
      <c r="AC35" s="36" t="str">
        <f>IF(IPA!H38="","",IPA!H38)</f>
        <v/>
      </c>
      <c r="AD35" s="37" t="str">
        <f>IF(IPA!I38="","",IPA!I38)</f>
        <v/>
      </c>
      <c r="AE35" s="36" t="str">
        <f>IF(IPA!K38="","",IPA!K38)</f>
        <v/>
      </c>
      <c r="AF35" s="37" t="str">
        <f>IF(IPA!L38="","",IPA!L38)</f>
        <v/>
      </c>
      <c r="AG35" s="36" t="str">
        <f>IF(IPS!D38="","",IPS!D38)</f>
        <v/>
      </c>
      <c r="AH35" s="37" t="str">
        <f>IF(IPS!E38="","",IPS!E38)</f>
        <v/>
      </c>
      <c r="AI35" s="36" t="str">
        <f>IF(IPS!H38="","",IPS!H38)</f>
        <v/>
      </c>
      <c r="AJ35" s="37" t="str">
        <f>IF(IPS!I38="","",IPS!I38)</f>
        <v/>
      </c>
      <c r="AK35" s="36" t="str">
        <f>IF(IPS!K38="","",IPS!K38)</f>
        <v/>
      </c>
      <c r="AL35" s="37" t="str">
        <f>IF(IPS!L38="","",IPS!L38)</f>
        <v/>
      </c>
      <c r="AM35" s="36" t="str">
        <f>IF(BIng!D38="","",BIng!D38)</f>
        <v/>
      </c>
      <c r="AN35" s="37" t="str">
        <f>IF(BIng!E38="","",BIng!E38)</f>
        <v/>
      </c>
      <c r="AO35" s="36" t="str">
        <f>IF(BIng!H38="","",BIng!H38)</f>
        <v/>
      </c>
      <c r="AP35" s="37" t="str">
        <f>IF(BIng!I38="","",BIng!I38)</f>
        <v/>
      </c>
      <c r="AQ35" s="36" t="str">
        <f>IF(BIng!K38="","",BIng!K38)</f>
        <v/>
      </c>
      <c r="AR35" s="37" t="str">
        <f>IF(BIng!L38="","",BIng!L38)</f>
        <v/>
      </c>
      <c r="AS35" s="36" t="str">
        <f>IF(SBd!D38="","",SBd!D38)</f>
        <v/>
      </c>
      <c r="AT35" s="37" t="str">
        <f>IF(SBd!E38="","",SBd!E38)</f>
        <v/>
      </c>
      <c r="AU35" s="36" t="str">
        <f>IF(SBd!H38="","",SBd!H38)</f>
        <v/>
      </c>
      <c r="AV35" s="37" t="str">
        <f>IF(SBd!I38="","",SBd!I38)</f>
        <v/>
      </c>
      <c r="AW35" s="36" t="str">
        <f>IF(SBd!K38="","",SBd!K38)</f>
        <v/>
      </c>
      <c r="AX35" s="37" t="str">
        <f>IF(SBd!L38="","",SBd!L38)</f>
        <v/>
      </c>
      <c r="AY35" s="36" t="str">
        <f>IF(Pjk!D38="","",Pjk!D38)</f>
        <v/>
      </c>
      <c r="AZ35" s="37" t="str">
        <f>IF(Pjk!E38="","",Pjk!E38)</f>
        <v/>
      </c>
      <c r="BA35" s="36" t="str">
        <f>IF(Pjk!H38="","",Pjk!H38)</f>
        <v/>
      </c>
      <c r="BB35" s="37" t="str">
        <f>IF(Pjk!I38="","",Pjk!I38)</f>
        <v/>
      </c>
      <c r="BC35" s="36" t="str">
        <f>IF(Pjk!K38="","",Pjk!K38)</f>
        <v/>
      </c>
      <c r="BD35" s="37" t="str">
        <f>IF(Pjk!L38="","",Pjk!L38)</f>
        <v/>
      </c>
      <c r="BE35" s="36" t="str">
        <f>IF(Prk!D38="","",Prk!D38)</f>
        <v/>
      </c>
      <c r="BF35" s="37" t="str">
        <f>IF(Prk!E38="","",Prk!E38)</f>
        <v/>
      </c>
      <c r="BG35" s="36" t="str">
        <f>IF(Prk!H38="","",Prk!H38)</f>
        <v/>
      </c>
      <c r="BH35" s="37" t="str">
        <f>IF(Prk!I38="","",Prk!I38)</f>
        <v/>
      </c>
      <c r="BI35" s="36" t="str">
        <f>IF(Prk!K38="","",Prk!K38)</f>
        <v/>
      </c>
      <c r="BJ35" s="37" t="str">
        <f>IF(Prk!L38="","",Prk!L38)</f>
        <v/>
      </c>
      <c r="BK35" s="36">
        <f t="shared" si="0"/>
        <v>0</v>
      </c>
      <c r="BL35" s="36">
        <f t="shared" si="1"/>
        <v>0</v>
      </c>
      <c r="BM35" s="36">
        <f t="shared" si="2"/>
        <v>0</v>
      </c>
      <c r="BN35" s="42">
        <f t="shared" si="3"/>
        <v>0</v>
      </c>
      <c r="BO35" s="3">
        <f t="shared" si="4"/>
        <v>1</v>
      </c>
    </row>
    <row r="36" spans="1:67">
      <c r="A36" s="26">
        <v>26</v>
      </c>
      <c r="B36" s="3" t="str">
        <f>'Data Identitas'!B34</f>
        <v>NOVITASARI HANDAYANI</v>
      </c>
      <c r="C36" s="36" t="str">
        <f>IF(P.Ag!D39="","",P.Ag!D39)</f>
        <v/>
      </c>
      <c r="D36" s="37" t="str">
        <f>IF(P.Ag!E39="","",P.Ag!E39)</f>
        <v/>
      </c>
      <c r="E36" s="36" t="str">
        <f>IF(P.Ag!H39="","",P.Ag!H39)</f>
        <v/>
      </c>
      <c r="F36" s="37" t="str">
        <f>IF(P.Ag!I39="","",P.Ag!I39)</f>
        <v/>
      </c>
      <c r="G36" s="36" t="str">
        <f>IF(P.Ag!K39="","",P.Ag!K39)</f>
        <v/>
      </c>
      <c r="H36" s="37" t="str">
        <f>IF(P.Ag!L39="","",P.Ag!L39)</f>
        <v/>
      </c>
      <c r="I36" s="36" t="str">
        <f>IF(PPKn!D39="","",PPKn!D39)</f>
        <v/>
      </c>
      <c r="J36" s="37" t="str">
        <f>IF(PPKn!E39="","",PPKn!E39)</f>
        <v/>
      </c>
      <c r="K36" s="36" t="str">
        <f>IF(PPKn!H39="","",PPKn!H39)</f>
        <v/>
      </c>
      <c r="L36" s="37" t="str">
        <f>IF(PPKn!I39="","",PPKn!I39)</f>
        <v/>
      </c>
      <c r="M36" s="36" t="str">
        <f>IF(PPKn!K39="","",PPKn!K39)</f>
        <v/>
      </c>
      <c r="N36" s="37" t="str">
        <f>IF(PPKn!L39="","",PPKn!L39)</f>
        <v/>
      </c>
      <c r="O36" s="36" t="str">
        <f>IF(B.Ind!D39="","",B.Ind!D39)</f>
        <v/>
      </c>
      <c r="P36" s="37" t="str">
        <f>IF(B.Ind!E39="","",B.Ind!E39)</f>
        <v/>
      </c>
      <c r="Q36" s="36" t="str">
        <f>IF(B.Ind!H39="","",B.Ind!H39)</f>
        <v/>
      </c>
      <c r="R36" s="37" t="str">
        <f>IF(B.Ind!I39="","",B.Ind!I39)</f>
        <v/>
      </c>
      <c r="S36" s="36" t="str">
        <f>IF(B.Ind!K39="","",B.Ind!K39)</f>
        <v/>
      </c>
      <c r="T36" s="37" t="str">
        <f>IF(B.Ind!L39="","",B.Ind!L39)</f>
        <v/>
      </c>
      <c r="U36" s="36" t="str">
        <f>IF(MM!D39="","",MM!D39)</f>
        <v/>
      </c>
      <c r="V36" s="37" t="str">
        <f>IF(MM!E39="","",MM!E39)</f>
        <v/>
      </c>
      <c r="W36" s="36" t="str">
        <f>IF(MM!H39="","",MM!H39)</f>
        <v/>
      </c>
      <c r="X36" s="37" t="str">
        <f>IF(MM!I39="","",MM!I39)</f>
        <v/>
      </c>
      <c r="Y36" s="36" t="str">
        <f>IF(MM!K39="","",MM!K39)</f>
        <v/>
      </c>
      <c r="Z36" s="37" t="str">
        <f>IF(MM!L39="","",MM!L39)</f>
        <v/>
      </c>
      <c r="AA36" s="36" t="str">
        <f>IF(IPA!D39="","",IPA!D39)</f>
        <v/>
      </c>
      <c r="AB36" s="37" t="str">
        <f>IF(IPA!E39="","",IPA!E39)</f>
        <v/>
      </c>
      <c r="AC36" s="36" t="str">
        <f>IF(IPA!H39="","",IPA!H39)</f>
        <v/>
      </c>
      <c r="AD36" s="37" t="str">
        <f>IF(IPA!I39="","",IPA!I39)</f>
        <v/>
      </c>
      <c r="AE36" s="36" t="str">
        <f>IF(IPA!K39="","",IPA!K39)</f>
        <v/>
      </c>
      <c r="AF36" s="37" t="str">
        <f>IF(IPA!L39="","",IPA!L39)</f>
        <v/>
      </c>
      <c r="AG36" s="36" t="str">
        <f>IF(IPS!D39="","",IPS!D39)</f>
        <v/>
      </c>
      <c r="AH36" s="37" t="str">
        <f>IF(IPS!E39="","",IPS!E39)</f>
        <v/>
      </c>
      <c r="AI36" s="36" t="str">
        <f>IF(IPS!H39="","",IPS!H39)</f>
        <v/>
      </c>
      <c r="AJ36" s="37" t="str">
        <f>IF(IPS!I39="","",IPS!I39)</f>
        <v/>
      </c>
      <c r="AK36" s="36" t="str">
        <f>IF(IPS!K39="","",IPS!K39)</f>
        <v/>
      </c>
      <c r="AL36" s="37" t="str">
        <f>IF(IPS!L39="","",IPS!L39)</f>
        <v/>
      </c>
      <c r="AM36" s="36" t="str">
        <f>IF(BIng!D39="","",BIng!D39)</f>
        <v/>
      </c>
      <c r="AN36" s="37" t="str">
        <f>IF(BIng!E39="","",BIng!E39)</f>
        <v/>
      </c>
      <c r="AO36" s="36" t="str">
        <f>IF(BIng!H39="","",BIng!H39)</f>
        <v/>
      </c>
      <c r="AP36" s="37" t="str">
        <f>IF(BIng!I39="","",BIng!I39)</f>
        <v/>
      </c>
      <c r="AQ36" s="36" t="str">
        <f>IF(BIng!K39="","",BIng!K39)</f>
        <v/>
      </c>
      <c r="AR36" s="37" t="str">
        <f>IF(BIng!L39="","",BIng!L39)</f>
        <v/>
      </c>
      <c r="AS36" s="36" t="str">
        <f>IF(SBd!D39="","",SBd!D39)</f>
        <v/>
      </c>
      <c r="AT36" s="37" t="str">
        <f>IF(SBd!E39="","",SBd!E39)</f>
        <v/>
      </c>
      <c r="AU36" s="36" t="str">
        <f>IF(SBd!H39="","",SBd!H39)</f>
        <v/>
      </c>
      <c r="AV36" s="37" t="str">
        <f>IF(SBd!I39="","",SBd!I39)</f>
        <v/>
      </c>
      <c r="AW36" s="36" t="str">
        <f>IF(SBd!K39="","",SBd!K39)</f>
        <v/>
      </c>
      <c r="AX36" s="37" t="str">
        <f>IF(SBd!L39="","",SBd!L39)</f>
        <v/>
      </c>
      <c r="AY36" s="36" t="str">
        <f>IF(Pjk!D39="","",Pjk!D39)</f>
        <v/>
      </c>
      <c r="AZ36" s="37" t="str">
        <f>IF(Pjk!E39="","",Pjk!E39)</f>
        <v/>
      </c>
      <c r="BA36" s="36" t="str">
        <f>IF(Pjk!H39="","",Pjk!H39)</f>
        <v/>
      </c>
      <c r="BB36" s="37" t="str">
        <f>IF(Pjk!I39="","",Pjk!I39)</f>
        <v/>
      </c>
      <c r="BC36" s="36" t="str">
        <f>IF(Pjk!K39="","",Pjk!K39)</f>
        <v/>
      </c>
      <c r="BD36" s="37" t="str">
        <f>IF(Pjk!L39="","",Pjk!L39)</f>
        <v/>
      </c>
      <c r="BE36" s="36" t="str">
        <f>IF(Prk!D39="","",Prk!D39)</f>
        <v/>
      </c>
      <c r="BF36" s="37" t="str">
        <f>IF(Prk!E39="","",Prk!E39)</f>
        <v/>
      </c>
      <c r="BG36" s="36" t="str">
        <f>IF(Prk!H39="","",Prk!H39)</f>
        <v/>
      </c>
      <c r="BH36" s="37" t="str">
        <f>IF(Prk!I39="","",Prk!I39)</f>
        <v/>
      </c>
      <c r="BI36" s="36" t="str">
        <f>IF(Prk!K39="","",Prk!K39)</f>
        <v/>
      </c>
      <c r="BJ36" s="37" t="str">
        <f>IF(Prk!L39="","",Prk!L39)</f>
        <v/>
      </c>
      <c r="BK36" s="36">
        <f t="shared" si="0"/>
        <v>0</v>
      </c>
      <c r="BL36" s="36">
        <f t="shared" si="1"/>
        <v>0</v>
      </c>
      <c r="BM36" s="36">
        <f t="shared" si="2"/>
        <v>0</v>
      </c>
      <c r="BN36" s="42">
        <f t="shared" si="3"/>
        <v>0</v>
      </c>
      <c r="BO36" s="3">
        <f t="shared" si="4"/>
        <v>1</v>
      </c>
    </row>
    <row r="37" spans="1:67">
      <c r="A37" s="26">
        <v>27</v>
      </c>
      <c r="B37" s="3" t="str">
        <f>'Data Identitas'!B35</f>
        <v>PIERRE SAHADUTA SIMBOLON</v>
      </c>
      <c r="C37" s="36" t="str">
        <f>IF(P.Ag!D40="","",P.Ag!D40)</f>
        <v/>
      </c>
      <c r="D37" s="37" t="str">
        <f>IF(P.Ag!E40="","",P.Ag!E40)</f>
        <v/>
      </c>
      <c r="E37" s="36" t="str">
        <f>IF(P.Ag!H40="","",P.Ag!H40)</f>
        <v/>
      </c>
      <c r="F37" s="37" t="str">
        <f>IF(P.Ag!I40="","",P.Ag!I40)</f>
        <v/>
      </c>
      <c r="G37" s="36" t="str">
        <f>IF(P.Ag!K40="","",P.Ag!K40)</f>
        <v/>
      </c>
      <c r="H37" s="37" t="str">
        <f>IF(P.Ag!L40="","",P.Ag!L40)</f>
        <v/>
      </c>
      <c r="I37" s="36" t="str">
        <f>IF(PPKn!D40="","",PPKn!D40)</f>
        <v/>
      </c>
      <c r="J37" s="37" t="str">
        <f>IF(PPKn!E40="","",PPKn!E40)</f>
        <v/>
      </c>
      <c r="K37" s="36" t="str">
        <f>IF(PPKn!H40="","",PPKn!H40)</f>
        <v/>
      </c>
      <c r="L37" s="37" t="str">
        <f>IF(PPKn!I40="","",PPKn!I40)</f>
        <v/>
      </c>
      <c r="M37" s="36" t="str">
        <f>IF(PPKn!K40="","",PPKn!K40)</f>
        <v/>
      </c>
      <c r="N37" s="37" t="str">
        <f>IF(PPKn!L40="","",PPKn!L40)</f>
        <v/>
      </c>
      <c r="O37" s="36" t="str">
        <f>IF(B.Ind!D40="","",B.Ind!D40)</f>
        <v/>
      </c>
      <c r="P37" s="37" t="str">
        <f>IF(B.Ind!E40="","",B.Ind!E40)</f>
        <v/>
      </c>
      <c r="Q37" s="36" t="str">
        <f>IF(B.Ind!H40="","",B.Ind!H40)</f>
        <v/>
      </c>
      <c r="R37" s="37" t="str">
        <f>IF(B.Ind!I40="","",B.Ind!I40)</f>
        <v/>
      </c>
      <c r="S37" s="36" t="str">
        <f>IF(B.Ind!K40="","",B.Ind!K40)</f>
        <v/>
      </c>
      <c r="T37" s="37" t="str">
        <f>IF(B.Ind!L40="","",B.Ind!L40)</f>
        <v/>
      </c>
      <c r="U37" s="36" t="str">
        <f>IF(MM!D40="","",MM!D40)</f>
        <v/>
      </c>
      <c r="V37" s="37" t="str">
        <f>IF(MM!E40="","",MM!E40)</f>
        <v/>
      </c>
      <c r="W37" s="36" t="str">
        <f>IF(MM!H40="","",MM!H40)</f>
        <v/>
      </c>
      <c r="X37" s="37" t="str">
        <f>IF(MM!I40="","",MM!I40)</f>
        <v/>
      </c>
      <c r="Y37" s="36" t="str">
        <f>IF(MM!K40="","",MM!K40)</f>
        <v/>
      </c>
      <c r="Z37" s="37" t="str">
        <f>IF(MM!L40="","",MM!L40)</f>
        <v/>
      </c>
      <c r="AA37" s="36" t="str">
        <f>IF(IPA!D40="","",IPA!D40)</f>
        <v/>
      </c>
      <c r="AB37" s="37" t="str">
        <f>IF(IPA!E40="","",IPA!E40)</f>
        <v/>
      </c>
      <c r="AC37" s="36" t="str">
        <f>IF(IPA!H40="","",IPA!H40)</f>
        <v/>
      </c>
      <c r="AD37" s="37" t="str">
        <f>IF(IPA!I40="","",IPA!I40)</f>
        <v/>
      </c>
      <c r="AE37" s="36" t="str">
        <f>IF(IPA!K40="","",IPA!K40)</f>
        <v/>
      </c>
      <c r="AF37" s="37" t="str">
        <f>IF(IPA!L40="","",IPA!L40)</f>
        <v/>
      </c>
      <c r="AG37" s="36" t="str">
        <f>IF(IPS!D40="","",IPS!D40)</f>
        <v/>
      </c>
      <c r="AH37" s="37" t="str">
        <f>IF(IPS!E40="","",IPS!E40)</f>
        <v/>
      </c>
      <c r="AI37" s="36" t="str">
        <f>IF(IPS!H40="","",IPS!H40)</f>
        <v/>
      </c>
      <c r="AJ37" s="37" t="str">
        <f>IF(IPS!I40="","",IPS!I40)</f>
        <v/>
      </c>
      <c r="AK37" s="36" t="str">
        <f>IF(IPS!K40="","",IPS!K40)</f>
        <v/>
      </c>
      <c r="AL37" s="37" t="str">
        <f>IF(IPS!L40="","",IPS!L40)</f>
        <v/>
      </c>
      <c r="AM37" s="36" t="str">
        <f>IF(BIng!D40="","",BIng!D40)</f>
        <v/>
      </c>
      <c r="AN37" s="37" t="str">
        <f>IF(BIng!E40="","",BIng!E40)</f>
        <v/>
      </c>
      <c r="AO37" s="36" t="str">
        <f>IF(BIng!H40="","",BIng!H40)</f>
        <v/>
      </c>
      <c r="AP37" s="37" t="str">
        <f>IF(BIng!I40="","",BIng!I40)</f>
        <v/>
      </c>
      <c r="AQ37" s="36" t="str">
        <f>IF(BIng!K40="","",BIng!K40)</f>
        <v/>
      </c>
      <c r="AR37" s="37" t="str">
        <f>IF(BIng!L40="","",BIng!L40)</f>
        <v/>
      </c>
      <c r="AS37" s="36" t="str">
        <f>IF(SBd!D40="","",SBd!D40)</f>
        <v/>
      </c>
      <c r="AT37" s="37" t="str">
        <f>IF(SBd!E40="","",SBd!E40)</f>
        <v/>
      </c>
      <c r="AU37" s="36" t="str">
        <f>IF(SBd!H40="","",SBd!H40)</f>
        <v/>
      </c>
      <c r="AV37" s="37" t="str">
        <f>IF(SBd!I40="","",SBd!I40)</f>
        <v/>
      </c>
      <c r="AW37" s="36" t="str">
        <f>IF(SBd!K40="","",SBd!K40)</f>
        <v/>
      </c>
      <c r="AX37" s="37" t="str">
        <f>IF(SBd!L40="","",SBd!L40)</f>
        <v/>
      </c>
      <c r="AY37" s="36" t="str">
        <f>IF(Pjk!D40="","",Pjk!D40)</f>
        <v/>
      </c>
      <c r="AZ37" s="37" t="str">
        <f>IF(Pjk!E40="","",Pjk!E40)</f>
        <v/>
      </c>
      <c r="BA37" s="36" t="str">
        <f>IF(Pjk!H40="","",Pjk!H40)</f>
        <v/>
      </c>
      <c r="BB37" s="37" t="str">
        <f>IF(Pjk!I40="","",Pjk!I40)</f>
        <v/>
      </c>
      <c r="BC37" s="36" t="str">
        <f>IF(Pjk!K40="","",Pjk!K40)</f>
        <v/>
      </c>
      <c r="BD37" s="37" t="str">
        <f>IF(Pjk!L40="","",Pjk!L40)</f>
        <v/>
      </c>
      <c r="BE37" s="36" t="str">
        <f>IF(Prk!D40="","",Prk!D40)</f>
        <v/>
      </c>
      <c r="BF37" s="37" t="str">
        <f>IF(Prk!E40="","",Prk!E40)</f>
        <v/>
      </c>
      <c r="BG37" s="36" t="str">
        <f>IF(Prk!H40="","",Prk!H40)</f>
        <v/>
      </c>
      <c r="BH37" s="37" t="str">
        <f>IF(Prk!I40="","",Prk!I40)</f>
        <v/>
      </c>
      <c r="BI37" s="36" t="str">
        <f>IF(Prk!K40="","",Prk!K40)</f>
        <v/>
      </c>
      <c r="BJ37" s="37" t="str">
        <f>IF(Prk!L40="","",Prk!L40)</f>
        <v/>
      </c>
      <c r="BK37" s="36">
        <f t="shared" si="0"/>
        <v>0</v>
      </c>
      <c r="BL37" s="36">
        <f t="shared" si="1"/>
        <v>0</v>
      </c>
      <c r="BM37" s="36">
        <f t="shared" si="2"/>
        <v>0</v>
      </c>
      <c r="BN37" s="42">
        <f t="shared" si="3"/>
        <v>0</v>
      </c>
      <c r="BO37" s="3">
        <f t="shared" si="4"/>
        <v>1</v>
      </c>
    </row>
    <row r="38" spans="1:67">
      <c r="A38" s="26">
        <v>28</v>
      </c>
      <c r="B38" s="3" t="str">
        <f>'Data Identitas'!B36</f>
        <v>RAISSA LORETTA PURBA</v>
      </c>
      <c r="C38" s="36" t="str">
        <f>IF(P.Ag!D41="","",P.Ag!D41)</f>
        <v/>
      </c>
      <c r="D38" s="37" t="str">
        <f>IF(P.Ag!E41="","",P.Ag!E41)</f>
        <v/>
      </c>
      <c r="E38" s="36" t="str">
        <f>IF(P.Ag!H41="","",P.Ag!H41)</f>
        <v/>
      </c>
      <c r="F38" s="37" t="str">
        <f>IF(P.Ag!I41="","",P.Ag!I41)</f>
        <v/>
      </c>
      <c r="G38" s="36" t="str">
        <f>IF(P.Ag!K41="","",P.Ag!K41)</f>
        <v/>
      </c>
      <c r="H38" s="37" t="str">
        <f>IF(P.Ag!L41="","",P.Ag!L41)</f>
        <v/>
      </c>
      <c r="I38" s="36" t="str">
        <f>IF(PPKn!D41="","",PPKn!D41)</f>
        <v/>
      </c>
      <c r="J38" s="37" t="str">
        <f>IF(PPKn!E41="","",PPKn!E41)</f>
        <v/>
      </c>
      <c r="K38" s="36" t="str">
        <f>IF(PPKn!H41="","",PPKn!H41)</f>
        <v/>
      </c>
      <c r="L38" s="37" t="str">
        <f>IF(PPKn!I41="","",PPKn!I41)</f>
        <v/>
      </c>
      <c r="M38" s="36" t="str">
        <f>IF(PPKn!K41="","",PPKn!K41)</f>
        <v/>
      </c>
      <c r="N38" s="37" t="str">
        <f>IF(PPKn!L41="","",PPKn!L41)</f>
        <v/>
      </c>
      <c r="O38" s="36" t="str">
        <f>IF(B.Ind!D41="","",B.Ind!D41)</f>
        <v/>
      </c>
      <c r="P38" s="37" t="str">
        <f>IF(B.Ind!E41="","",B.Ind!E41)</f>
        <v/>
      </c>
      <c r="Q38" s="36" t="str">
        <f>IF(B.Ind!H41="","",B.Ind!H41)</f>
        <v/>
      </c>
      <c r="R38" s="37" t="str">
        <f>IF(B.Ind!I41="","",B.Ind!I41)</f>
        <v/>
      </c>
      <c r="S38" s="36" t="str">
        <f>IF(B.Ind!K41="","",B.Ind!K41)</f>
        <v/>
      </c>
      <c r="T38" s="37" t="str">
        <f>IF(B.Ind!L41="","",B.Ind!L41)</f>
        <v/>
      </c>
      <c r="U38" s="36" t="str">
        <f>IF(MM!D41="","",MM!D41)</f>
        <v/>
      </c>
      <c r="V38" s="37" t="str">
        <f>IF(MM!E41="","",MM!E41)</f>
        <v/>
      </c>
      <c r="W38" s="36" t="str">
        <f>IF(MM!H41="","",MM!H41)</f>
        <v/>
      </c>
      <c r="X38" s="37" t="str">
        <f>IF(MM!I41="","",MM!I41)</f>
        <v/>
      </c>
      <c r="Y38" s="36" t="str">
        <f>IF(MM!K41="","",MM!K41)</f>
        <v/>
      </c>
      <c r="Z38" s="37" t="str">
        <f>IF(MM!L41="","",MM!L41)</f>
        <v/>
      </c>
      <c r="AA38" s="36" t="str">
        <f>IF(IPA!D41="","",IPA!D41)</f>
        <v/>
      </c>
      <c r="AB38" s="37" t="str">
        <f>IF(IPA!E41="","",IPA!E41)</f>
        <v/>
      </c>
      <c r="AC38" s="36" t="str">
        <f>IF(IPA!H41="","",IPA!H41)</f>
        <v/>
      </c>
      <c r="AD38" s="37" t="str">
        <f>IF(IPA!I41="","",IPA!I41)</f>
        <v/>
      </c>
      <c r="AE38" s="36" t="str">
        <f>IF(IPA!K41="","",IPA!K41)</f>
        <v/>
      </c>
      <c r="AF38" s="37" t="str">
        <f>IF(IPA!L41="","",IPA!L41)</f>
        <v/>
      </c>
      <c r="AG38" s="36" t="str">
        <f>IF(IPS!D41="","",IPS!D41)</f>
        <v/>
      </c>
      <c r="AH38" s="37" t="str">
        <f>IF(IPS!E41="","",IPS!E41)</f>
        <v/>
      </c>
      <c r="AI38" s="36" t="str">
        <f>IF(IPS!H41="","",IPS!H41)</f>
        <v/>
      </c>
      <c r="AJ38" s="37" t="str">
        <f>IF(IPS!I41="","",IPS!I41)</f>
        <v/>
      </c>
      <c r="AK38" s="36" t="str">
        <f>IF(IPS!K41="","",IPS!K41)</f>
        <v/>
      </c>
      <c r="AL38" s="37" t="str">
        <f>IF(IPS!L41="","",IPS!L41)</f>
        <v/>
      </c>
      <c r="AM38" s="36" t="str">
        <f>IF(BIng!D41="","",BIng!D41)</f>
        <v/>
      </c>
      <c r="AN38" s="37" t="str">
        <f>IF(BIng!E41="","",BIng!E41)</f>
        <v/>
      </c>
      <c r="AO38" s="36" t="str">
        <f>IF(BIng!H41="","",BIng!H41)</f>
        <v/>
      </c>
      <c r="AP38" s="37" t="str">
        <f>IF(BIng!I41="","",BIng!I41)</f>
        <v/>
      </c>
      <c r="AQ38" s="36" t="str">
        <f>IF(BIng!K41="","",BIng!K41)</f>
        <v/>
      </c>
      <c r="AR38" s="37" t="str">
        <f>IF(BIng!L41="","",BIng!L41)</f>
        <v/>
      </c>
      <c r="AS38" s="36" t="str">
        <f>IF(SBd!D41="","",SBd!D41)</f>
        <v/>
      </c>
      <c r="AT38" s="37" t="str">
        <f>IF(SBd!E41="","",SBd!E41)</f>
        <v/>
      </c>
      <c r="AU38" s="36" t="str">
        <f>IF(SBd!H41="","",SBd!H41)</f>
        <v/>
      </c>
      <c r="AV38" s="37" t="str">
        <f>IF(SBd!I41="","",SBd!I41)</f>
        <v/>
      </c>
      <c r="AW38" s="36" t="str">
        <f>IF(SBd!K41="","",SBd!K41)</f>
        <v/>
      </c>
      <c r="AX38" s="37" t="str">
        <f>IF(SBd!L41="","",SBd!L41)</f>
        <v/>
      </c>
      <c r="AY38" s="36" t="str">
        <f>IF(Pjk!D41="","",Pjk!D41)</f>
        <v/>
      </c>
      <c r="AZ38" s="37" t="str">
        <f>IF(Pjk!E41="","",Pjk!E41)</f>
        <v/>
      </c>
      <c r="BA38" s="36" t="str">
        <f>IF(Pjk!H41="","",Pjk!H41)</f>
        <v/>
      </c>
      <c r="BB38" s="37" t="str">
        <f>IF(Pjk!I41="","",Pjk!I41)</f>
        <v/>
      </c>
      <c r="BC38" s="36" t="str">
        <f>IF(Pjk!K41="","",Pjk!K41)</f>
        <v/>
      </c>
      <c r="BD38" s="37" t="str">
        <f>IF(Pjk!L41="","",Pjk!L41)</f>
        <v/>
      </c>
      <c r="BE38" s="36" t="str">
        <f>IF(Prk!D41="","",Prk!D41)</f>
        <v/>
      </c>
      <c r="BF38" s="37" t="str">
        <f>IF(Prk!E41="","",Prk!E41)</f>
        <v/>
      </c>
      <c r="BG38" s="36" t="str">
        <f>IF(Prk!H41="","",Prk!H41)</f>
        <v/>
      </c>
      <c r="BH38" s="37" t="str">
        <f>IF(Prk!I41="","",Prk!I41)</f>
        <v/>
      </c>
      <c r="BI38" s="36" t="str">
        <f>IF(Prk!K41="","",Prk!K41)</f>
        <v/>
      </c>
      <c r="BJ38" s="37" t="str">
        <f>IF(Prk!L41="","",Prk!L41)</f>
        <v/>
      </c>
      <c r="BK38" s="36">
        <f t="shared" si="0"/>
        <v>0</v>
      </c>
      <c r="BL38" s="36">
        <f t="shared" si="1"/>
        <v>0</v>
      </c>
      <c r="BM38" s="36">
        <f t="shared" si="2"/>
        <v>0</v>
      </c>
      <c r="BN38" s="42">
        <f t="shared" si="3"/>
        <v>0</v>
      </c>
      <c r="BO38" s="3">
        <f t="shared" si="4"/>
        <v>1</v>
      </c>
    </row>
    <row r="39" spans="1:67">
      <c r="A39" s="26">
        <v>29</v>
      </c>
      <c r="B39" s="3" t="str">
        <f>'Data Identitas'!B37</f>
        <v>RIDHO CHRISTOVER ZALUCHU</v>
      </c>
      <c r="C39" s="36" t="str">
        <f>IF(P.Ag!D42="","",P.Ag!D42)</f>
        <v/>
      </c>
      <c r="D39" s="37" t="str">
        <f>IF(P.Ag!E42="","",P.Ag!E42)</f>
        <v/>
      </c>
      <c r="E39" s="36" t="str">
        <f>IF(P.Ag!H42="","",P.Ag!H42)</f>
        <v/>
      </c>
      <c r="F39" s="37" t="str">
        <f>IF(P.Ag!I42="","",P.Ag!I42)</f>
        <v/>
      </c>
      <c r="G39" s="36" t="str">
        <f>IF(P.Ag!K42="","",P.Ag!K42)</f>
        <v/>
      </c>
      <c r="H39" s="37" t="str">
        <f>IF(P.Ag!L42="","",P.Ag!L42)</f>
        <v/>
      </c>
      <c r="I39" s="36" t="str">
        <f>IF(PPKn!D42="","",PPKn!D42)</f>
        <v/>
      </c>
      <c r="J39" s="37" t="str">
        <f>IF(PPKn!E42="","",PPKn!E42)</f>
        <v/>
      </c>
      <c r="K39" s="36" t="str">
        <f>IF(PPKn!H42="","",PPKn!H42)</f>
        <v/>
      </c>
      <c r="L39" s="37" t="str">
        <f>IF(PPKn!I42="","",PPKn!I42)</f>
        <v/>
      </c>
      <c r="M39" s="36" t="str">
        <f>IF(PPKn!K42="","",PPKn!K42)</f>
        <v/>
      </c>
      <c r="N39" s="37" t="str">
        <f>IF(PPKn!L42="","",PPKn!L42)</f>
        <v/>
      </c>
      <c r="O39" s="36" t="str">
        <f>IF(B.Ind!D42="","",B.Ind!D42)</f>
        <v/>
      </c>
      <c r="P39" s="37" t="str">
        <f>IF(B.Ind!E42="","",B.Ind!E42)</f>
        <v/>
      </c>
      <c r="Q39" s="36" t="str">
        <f>IF(B.Ind!H42="","",B.Ind!H42)</f>
        <v/>
      </c>
      <c r="R39" s="37" t="str">
        <f>IF(B.Ind!I42="","",B.Ind!I42)</f>
        <v/>
      </c>
      <c r="S39" s="36" t="str">
        <f>IF(B.Ind!K42="","",B.Ind!K42)</f>
        <v/>
      </c>
      <c r="T39" s="37" t="str">
        <f>IF(B.Ind!L42="","",B.Ind!L42)</f>
        <v/>
      </c>
      <c r="U39" s="36" t="str">
        <f>IF(MM!D42="","",MM!D42)</f>
        <v/>
      </c>
      <c r="V39" s="37" t="str">
        <f>IF(MM!E42="","",MM!E42)</f>
        <v/>
      </c>
      <c r="W39" s="36" t="str">
        <f>IF(MM!H42="","",MM!H42)</f>
        <v/>
      </c>
      <c r="X39" s="37" t="str">
        <f>IF(MM!I42="","",MM!I42)</f>
        <v/>
      </c>
      <c r="Y39" s="36" t="str">
        <f>IF(MM!K42="","",MM!K42)</f>
        <v/>
      </c>
      <c r="Z39" s="37" t="str">
        <f>IF(MM!L42="","",MM!L42)</f>
        <v/>
      </c>
      <c r="AA39" s="36" t="str">
        <f>IF(IPA!D42="","",IPA!D42)</f>
        <v/>
      </c>
      <c r="AB39" s="37" t="str">
        <f>IF(IPA!E42="","",IPA!E42)</f>
        <v/>
      </c>
      <c r="AC39" s="36" t="str">
        <f>IF(IPA!H42="","",IPA!H42)</f>
        <v/>
      </c>
      <c r="AD39" s="37" t="str">
        <f>IF(IPA!I42="","",IPA!I42)</f>
        <v/>
      </c>
      <c r="AE39" s="36" t="str">
        <f>IF(IPA!K42="","",IPA!K42)</f>
        <v/>
      </c>
      <c r="AF39" s="37" t="str">
        <f>IF(IPA!L42="","",IPA!L42)</f>
        <v/>
      </c>
      <c r="AG39" s="36" t="str">
        <f>IF(IPS!D42="","",IPS!D42)</f>
        <v/>
      </c>
      <c r="AH39" s="37" t="str">
        <f>IF(IPS!E42="","",IPS!E42)</f>
        <v/>
      </c>
      <c r="AI39" s="36" t="str">
        <f>IF(IPS!H42="","",IPS!H42)</f>
        <v/>
      </c>
      <c r="AJ39" s="37" t="str">
        <f>IF(IPS!I42="","",IPS!I42)</f>
        <v/>
      </c>
      <c r="AK39" s="36" t="str">
        <f>IF(IPS!K42="","",IPS!K42)</f>
        <v/>
      </c>
      <c r="AL39" s="37" t="str">
        <f>IF(IPS!L42="","",IPS!L42)</f>
        <v/>
      </c>
      <c r="AM39" s="36" t="str">
        <f>IF(BIng!D42="","",BIng!D42)</f>
        <v/>
      </c>
      <c r="AN39" s="37" t="str">
        <f>IF(BIng!E42="","",BIng!E42)</f>
        <v/>
      </c>
      <c r="AO39" s="36" t="str">
        <f>IF(BIng!H42="","",BIng!H42)</f>
        <v/>
      </c>
      <c r="AP39" s="37" t="str">
        <f>IF(BIng!I42="","",BIng!I42)</f>
        <v/>
      </c>
      <c r="AQ39" s="36" t="str">
        <f>IF(BIng!K42="","",BIng!K42)</f>
        <v/>
      </c>
      <c r="AR39" s="37" t="str">
        <f>IF(BIng!L42="","",BIng!L42)</f>
        <v/>
      </c>
      <c r="AS39" s="36" t="str">
        <f>IF(SBd!D42="","",SBd!D42)</f>
        <v/>
      </c>
      <c r="AT39" s="37" t="str">
        <f>IF(SBd!E42="","",SBd!E42)</f>
        <v/>
      </c>
      <c r="AU39" s="36" t="str">
        <f>IF(SBd!H42="","",SBd!H42)</f>
        <v/>
      </c>
      <c r="AV39" s="37" t="str">
        <f>IF(SBd!I42="","",SBd!I42)</f>
        <v/>
      </c>
      <c r="AW39" s="36" t="str">
        <f>IF(SBd!K42="","",SBd!K42)</f>
        <v/>
      </c>
      <c r="AX39" s="37" t="str">
        <f>IF(SBd!L42="","",SBd!L42)</f>
        <v/>
      </c>
      <c r="AY39" s="36" t="str">
        <f>IF(Pjk!D42="","",Pjk!D42)</f>
        <v/>
      </c>
      <c r="AZ39" s="37" t="str">
        <f>IF(Pjk!E42="","",Pjk!E42)</f>
        <v/>
      </c>
      <c r="BA39" s="36" t="str">
        <f>IF(Pjk!H42="","",Pjk!H42)</f>
        <v/>
      </c>
      <c r="BB39" s="37" t="str">
        <f>IF(Pjk!I42="","",Pjk!I42)</f>
        <v/>
      </c>
      <c r="BC39" s="36" t="str">
        <f>IF(Pjk!K42="","",Pjk!K42)</f>
        <v/>
      </c>
      <c r="BD39" s="37" t="str">
        <f>IF(Pjk!L42="","",Pjk!L42)</f>
        <v/>
      </c>
      <c r="BE39" s="36" t="str">
        <f>IF(Prk!D42="","",Prk!D42)</f>
        <v/>
      </c>
      <c r="BF39" s="37" t="str">
        <f>IF(Prk!E42="","",Prk!E42)</f>
        <v/>
      </c>
      <c r="BG39" s="36" t="str">
        <f>IF(Prk!H42="","",Prk!H42)</f>
        <v/>
      </c>
      <c r="BH39" s="37" t="str">
        <f>IF(Prk!I42="","",Prk!I42)</f>
        <v/>
      </c>
      <c r="BI39" s="36" t="str">
        <f>IF(Prk!K42="","",Prk!K42)</f>
        <v/>
      </c>
      <c r="BJ39" s="37" t="str">
        <f>IF(Prk!L42="","",Prk!L42)</f>
        <v/>
      </c>
      <c r="BK39" s="36">
        <f t="shared" si="0"/>
        <v>0</v>
      </c>
      <c r="BL39" s="36">
        <f t="shared" si="1"/>
        <v>0</v>
      </c>
      <c r="BM39" s="36">
        <f t="shared" si="2"/>
        <v>0</v>
      </c>
      <c r="BN39" s="42">
        <f t="shared" si="3"/>
        <v>0</v>
      </c>
      <c r="BO39" s="3">
        <f t="shared" si="4"/>
        <v>1</v>
      </c>
    </row>
    <row r="40" spans="1:67">
      <c r="A40" s="26">
        <v>30</v>
      </c>
      <c r="B40" s="3" t="str">
        <f>'Data Identitas'!B38</f>
        <v>SAMUEL ANDREY PALEN MNRG</v>
      </c>
      <c r="C40" s="36" t="str">
        <f>IF(P.Ag!D43="","",P.Ag!D43)</f>
        <v/>
      </c>
      <c r="D40" s="37" t="str">
        <f>IF(P.Ag!E43="","",P.Ag!E43)</f>
        <v/>
      </c>
      <c r="E40" s="36" t="str">
        <f>IF(P.Ag!H43="","",P.Ag!H43)</f>
        <v/>
      </c>
      <c r="F40" s="37" t="str">
        <f>IF(P.Ag!I43="","",P.Ag!I43)</f>
        <v/>
      </c>
      <c r="G40" s="36" t="str">
        <f>IF(P.Ag!K43="","",P.Ag!K43)</f>
        <v/>
      </c>
      <c r="H40" s="37" t="str">
        <f>IF(P.Ag!L43="","",P.Ag!L43)</f>
        <v/>
      </c>
      <c r="I40" s="36" t="str">
        <f>IF(PPKn!D43="","",PPKn!D43)</f>
        <v/>
      </c>
      <c r="J40" s="37" t="str">
        <f>IF(PPKn!E43="","",PPKn!E43)</f>
        <v/>
      </c>
      <c r="K40" s="36" t="str">
        <f>IF(PPKn!H43="","",PPKn!H43)</f>
        <v/>
      </c>
      <c r="L40" s="37" t="str">
        <f>IF(PPKn!I43="","",PPKn!I43)</f>
        <v/>
      </c>
      <c r="M40" s="36" t="str">
        <f>IF(PPKn!K43="","",PPKn!K43)</f>
        <v/>
      </c>
      <c r="N40" s="37" t="str">
        <f>IF(PPKn!L43="","",PPKn!L43)</f>
        <v/>
      </c>
      <c r="O40" s="36" t="str">
        <f>IF(B.Ind!D43="","",B.Ind!D43)</f>
        <v/>
      </c>
      <c r="P40" s="37" t="str">
        <f>IF(B.Ind!E43="","",B.Ind!E43)</f>
        <v/>
      </c>
      <c r="Q40" s="36" t="str">
        <f>IF(B.Ind!H43="","",B.Ind!H43)</f>
        <v/>
      </c>
      <c r="R40" s="37" t="str">
        <f>IF(B.Ind!I43="","",B.Ind!I43)</f>
        <v/>
      </c>
      <c r="S40" s="36" t="str">
        <f>IF(B.Ind!K43="","",B.Ind!K43)</f>
        <v/>
      </c>
      <c r="T40" s="37" t="str">
        <f>IF(B.Ind!L43="","",B.Ind!L43)</f>
        <v/>
      </c>
      <c r="U40" s="36" t="str">
        <f>IF(MM!D43="","",MM!D43)</f>
        <v/>
      </c>
      <c r="V40" s="37" t="str">
        <f>IF(MM!E43="","",MM!E43)</f>
        <v/>
      </c>
      <c r="W40" s="36" t="str">
        <f>IF(MM!H43="","",MM!H43)</f>
        <v/>
      </c>
      <c r="X40" s="37" t="str">
        <f>IF(MM!I43="","",MM!I43)</f>
        <v/>
      </c>
      <c r="Y40" s="36" t="str">
        <f>IF(MM!K43="","",MM!K43)</f>
        <v/>
      </c>
      <c r="Z40" s="37" t="str">
        <f>IF(MM!L43="","",MM!L43)</f>
        <v/>
      </c>
      <c r="AA40" s="36" t="str">
        <f>IF(IPA!D43="","",IPA!D43)</f>
        <v/>
      </c>
      <c r="AB40" s="37" t="str">
        <f>IF(IPA!E43="","",IPA!E43)</f>
        <v/>
      </c>
      <c r="AC40" s="36" t="str">
        <f>IF(IPA!H43="","",IPA!H43)</f>
        <v/>
      </c>
      <c r="AD40" s="37" t="str">
        <f>IF(IPA!I43="","",IPA!I43)</f>
        <v/>
      </c>
      <c r="AE40" s="36" t="str">
        <f>IF(IPA!K43="","",IPA!K43)</f>
        <v/>
      </c>
      <c r="AF40" s="37" t="str">
        <f>IF(IPA!L43="","",IPA!L43)</f>
        <v/>
      </c>
      <c r="AG40" s="36" t="str">
        <f>IF(IPS!D43="","",IPS!D43)</f>
        <v/>
      </c>
      <c r="AH40" s="37" t="str">
        <f>IF(IPS!E43="","",IPS!E43)</f>
        <v/>
      </c>
      <c r="AI40" s="36" t="str">
        <f>IF(IPS!H43="","",IPS!H43)</f>
        <v/>
      </c>
      <c r="AJ40" s="37" t="str">
        <f>IF(IPS!I43="","",IPS!I43)</f>
        <v/>
      </c>
      <c r="AK40" s="36" t="str">
        <f>IF(IPS!K43="","",IPS!K43)</f>
        <v/>
      </c>
      <c r="AL40" s="37" t="str">
        <f>IF(IPS!L43="","",IPS!L43)</f>
        <v/>
      </c>
      <c r="AM40" s="36" t="str">
        <f>IF(BIng!D43="","",BIng!D43)</f>
        <v/>
      </c>
      <c r="AN40" s="37" t="str">
        <f>IF(BIng!E43="","",BIng!E43)</f>
        <v/>
      </c>
      <c r="AO40" s="36" t="str">
        <f>IF(BIng!H43="","",BIng!H43)</f>
        <v/>
      </c>
      <c r="AP40" s="37" t="str">
        <f>IF(BIng!I43="","",BIng!I43)</f>
        <v/>
      </c>
      <c r="AQ40" s="36" t="str">
        <f>IF(BIng!K43="","",BIng!K43)</f>
        <v/>
      </c>
      <c r="AR40" s="37" t="str">
        <f>IF(BIng!L43="","",BIng!L43)</f>
        <v/>
      </c>
      <c r="AS40" s="36" t="str">
        <f>IF(SBd!D43="","",SBd!D43)</f>
        <v/>
      </c>
      <c r="AT40" s="37" t="str">
        <f>IF(SBd!E43="","",SBd!E43)</f>
        <v/>
      </c>
      <c r="AU40" s="36" t="str">
        <f>IF(SBd!H43="","",SBd!H43)</f>
        <v/>
      </c>
      <c r="AV40" s="37" t="str">
        <f>IF(SBd!I43="","",SBd!I43)</f>
        <v/>
      </c>
      <c r="AW40" s="36" t="str">
        <f>IF(SBd!K43="","",SBd!K43)</f>
        <v/>
      </c>
      <c r="AX40" s="37" t="str">
        <f>IF(SBd!L43="","",SBd!L43)</f>
        <v/>
      </c>
      <c r="AY40" s="36" t="str">
        <f>IF(Pjk!D43="","",Pjk!D43)</f>
        <v/>
      </c>
      <c r="AZ40" s="37" t="str">
        <f>IF(Pjk!E43="","",Pjk!E43)</f>
        <v/>
      </c>
      <c r="BA40" s="36" t="str">
        <f>IF(Pjk!H43="","",Pjk!H43)</f>
        <v/>
      </c>
      <c r="BB40" s="37" t="str">
        <f>IF(Pjk!I43="","",Pjk!I43)</f>
        <v/>
      </c>
      <c r="BC40" s="36" t="str">
        <f>IF(Pjk!K43="","",Pjk!K43)</f>
        <v/>
      </c>
      <c r="BD40" s="37" t="str">
        <f>IF(Pjk!L43="","",Pjk!L43)</f>
        <v/>
      </c>
      <c r="BE40" s="36" t="str">
        <f>IF(Prk!D43="","",Prk!D43)</f>
        <v/>
      </c>
      <c r="BF40" s="37" t="str">
        <f>IF(Prk!E43="","",Prk!E43)</f>
        <v/>
      </c>
      <c r="BG40" s="36" t="str">
        <f>IF(Prk!H43="","",Prk!H43)</f>
        <v/>
      </c>
      <c r="BH40" s="37" t="str">
        <f>IF(Prk!I43="","",Prk!I43)</f>
        <v/>
      </c>
      <c r="BI40" s="36" t="str">
        <f>IF(Prk!K43="","",Prk!K43)</f>
        <v/>
      </c>
      <c r="BJ40" s="37" t="str">
        <f>IF(Prk!L43="","",Prk!L43)</f>
        <v/>
      </c>
      <c r="BK40" s="36">
        <f t="shared" si="0"/>
        <v>0</v>
      </c>
      <c r="BL40" s="36">
        <f t="shared" si="1"/>
        <v>0</v>
      </c>
      <c r="BM40" s="36">
        <f t="shared" si="2"/>
        <v>0</v>
      </c>
      <c r="BN40" s="42">
        <f t="shared" si="3"/>
        <v>0</v>
      </c>
      <c r="BO40" s="3">
        <f t="shared" si="4"/>
        <v>1</v>
      </c>
    </row>
    <row r="41" spans="1:67">
      <c r="A41" s="26">
        <v>31</v>
      </c>
      <c r="B41" s="3" t="str">
        <f>'Data Identitas'!B39</f>
        <v>SHELDON JHOAN SHABON SITOMPUL</v>
      </c>
      <c r="C41" s="36" t="str">
        <f>IF(P.Ag!D44="","",P.Ag!D44)</f>
        <v/>
      </c>
      <c r="D41" s="37" t="str">
        <f>IF(P.Ag!E44="","",P.Ag!E44)</f>
        <v/>
      </c>
      <c r="E41" s="36" t="str">
        <f>IF(P.Ag!H44="","",P.Ag!H44)</f>
        <v/>
      </c>
      <c r="F41" s="37" t="str">
        <f>IF(P.Ag!I44="","",P.Ag!I44)</f>
        <v/>
      </c>
      <c r="G41" s="36" t="str">
        <f>IF(P.Ag!K44="","",P.Ag!K44)</f>
        <v/>
      </c>
      <c r="H41" s="37" t="str">
        <f>IF(P.Ag!L44="","",P.Ag!L44)</f>
        <v/>
      </c>
      <c r="I41" s="36" t="str">
        <f>IF(PPKn!D44="","",PPKn!D44)</f>
        <v/>
      </c>
      <c r="J41" s="37" t="str">
        <f>IF(PPKn!E44="","",PPKn!E44)</f>
        <v/>
      </c>
      <c r="K41" s="36" t="str">
        <f>IF(PPKn!H44="","",PPKn!H44)</f>
        <v/>
      </c>
      <c r="L41" s="37" t="str">
        <f>IF(PPKn!I44="","",PPKn!I44)</f>
        <v/>
      </c>
      <c r="M41" s="36" t="str">
        <f>IF(PPKn!K44="","",PPKn!K44)</f>
        <v/>
      </c>
      <c r="N41" s="37" t="str">
        <f>IF(PPKn!L44="","",PPKn!L44)</f>
        <v/>
      </c>
      <c r="O41" s="36" t="str">
        <f>IF(B.Ind!D44="","",B.Ind!D44)</f>
        <v/>
      </c>
      <c r="P41" s="37" t="str">
        <f>IF(B.Ind!E44="","",B.Ind!E44)</f>
        <v/>
      </c>
      <c r="Q41" s="36" t="str">
        <f>IF(B.Ind!H44="","",B.Ind!H44)</f>
        <v/>
      </c>
      <c r="R41" s="37" t="str">
        <f>IF(B.Ind!I44="","",B.Ind!I44)</f>
        <v/>
      </c>
      <c r="S41" s="36" t="str">
        <f>IF(B.Ind!K44="","",B.Ind!K44)</f>
        <v/>
      </c>
      <c r="T41" s="37" t="str">
        <f>IF(B.Ind!L44="","",B.Ind!L44)</f>
        <v/>
      </c>
      <c r="U41" s="36" t="str">
        <f>IF(MM!D44="","",MM!D44)</f>
        <v/>
      </c>
      <c r="V41" s="37" t="str">
        <f>IF(MM!E44="","",MM!E44)</f>
        <v/>
      </c>
      <c r="W41" s="36" t="str">
        <f>IF(MM!H44="","",MM!H44)</f>
        <v/>
      </c>
      <c r="X41" s="37" t="str">
        <f>IF(MM!I44="","",MM!I44)</f>
        <v/>
      </c>
      <c r="Y41" s="36" t="str">
        <f>IF(MM!K44="","",MM!K44)</f>
        <v/>
      </c>
      <c r="Z41" s="37" t="str">
        <f>IF(MM!L44="","",MM!L44)</f>
        <v/>
      </c>
      <c r="AA41" s="36" t="str">
        <f>IF(IPA!D44="","",IPA!D44)</f>
        <v/>
      </c>
      <c r="AB41" s="37" t="str">
        <f>IF(IPA!E44="","",IPA!E44)</f>
        <v/>
      </c>
      <c r="AC41" s="36" t="str">
        <f>IF(IPA!H44="","",IPA!H44)</f>
        <v/>
      </c>
      <c r="AD41" s="37" t="str">
        <f>IF(IPA!I44="","",IPA!I44)</f>
        <v/>
      </c>
      <c r="AE41" s="36" t="str">
        <f>IF(IPA!K44="","",IPA!K44)</f>
        <v/>
      </c>
      <c r="AF41" s="37" t="str">
        <f>IF(IPA!L44="","",IPA!L44)</f>
        <v/>
      </c>
      <c r="AG41" s="36" t="str">
        <f>IF(IPS!D44="","",IPS!D44)</f>
        <v/>
      </c>
      <c r="AH41" s="37" t="str">
        <f>IF(IPS!E44="","",IPS!E44)</f>
        <v/>
      </c>
      <c r="AI41" s="36" t="str">
        <f>IF(IPS!H44="","",IPS!H44)</f>
        <v/>
      </c>
      <c r="AJ41" s="37" t="str">
        <f>IF(IPS!I44="","",IPS!I44)</f>
        <v/>
      </c>
      <c r="AK41" s="36" t="str">
        <f>IF(IPS!K44="","",IPS!K44)</f>
        <v/>
      </c>
      <c r="AL41" s="37" t="str">
        <f>IF(IPS!L44="","",IPS!L44)</f>
        <v/>
      </c>
      <c r="AM41" s="36" t="str">
        <f>IF(BIng!D44="","",BIng!D44)</f>
        <v/>
      </c>
      <c r="AN41" s="37" t="str">
        <f>IF(BIng!E44="","",BIng!E44)</f>
        <v/>
      </c>
      <c r="AO41" s="36" t="str">
        <f>IF(BIng!H44="","",BIng!H44)</f>
        <v/>
      </c>
      <c r="AP41" s="37" t="str">
        <f>IF(BIng!I44="","",BIng!I44)</f>
        <v/>
      </c>
      <c r="AQ41" s="36" t="str">
        <f>IF(BIng!K44="","",BIng!K44)</f>
        <v/>
      </c>
      <c r="AR41" s="37" t="str">
        <f>IF(BIng!L44="","",BIng!L44)</f>
        <v/>
      </c>
      <c r="AS41" s="36" t="str">
        <f>IF(SBd!D44="","",SBd!D44)</f>
        <v/>
      </c>
      <c r="AT41" s="37" t="str">
        <f>IF(SBd!E44="","",SBd!E44)</f>
        <v/>
      </c>
      <c r="AU41" s="36" t="str">
        <f>IF(SBd!H44="","",SBd!H44)</f>
        <v/>
      </c>
      <c r="AV41" s="37" t="str">
        <f>IF(SBd!I44="","",SBd!I44)</f>
        <v/>
      </c>
      <c r="AW41" s="36" t="str">
        <f>IF(SBd!K44="","",SBd!K44)</f>
        <v/>
      </c>
      <c r="AX41" s="37" t="str">
        <f>IF(SBd!L44="","",SBd!L44)</f>
        <v/>
      </c>
      <c r="AY41" s="36" t="str">
        <f>IF(Pjk!D44="","",Pjk!D44)</f>
        <v/>
      </c>
      <c r="AZ41" s="37" t="str">
        <f>IF(Pjk!E44="","",Pjk!E44)</f>
        <v/>
      </c>
      <c r="BA41" s="36" t="str">
        <f>IF(Pjk!H44="","",Pjk!H44)</f>
        <v/>
      </c>
      <c r="BB41" s="37" t="str">
        <f>IF(Pjk!I44="","",Pjk!I44)</f>
        <v/>
      </c>
      <c r="BC41" s="36" t="str">
        <f>IF(Pjk!K44="","",Pjk!K44)</f>
        <v/>
      </c>
      <c r="BD41" s="37" t="str">
        <f>IF(Pjk!L44="","",Pjk!L44)</f>
        <v/>
      </c>
      <c r="BE41" s="36" t="str">
        <f>IF(Prk!D44="","",Prk!D44)</f>
        <v/>
      </c>
      <c r="BF41" s="37" t="str">
        <f>IF(Prk!E44="","",Prk!E44)</f>
        <v/>
      </c>
      <c r="BG41" s="36" t="str">
        <f>IF(Prk!H44="","",Prk!H44)</f>
        <v/>
      </c>
      <c r="BH41" s="37" t="str">
        <f>IF(Prk!I44="","",Prk!I44)</f>
        <v/>
      </c>
      <c r="BI41" s="36" t="str">
        <f>IF(Prk!K44="","",Prk!K44)</f>
        <v/>
      </c>
      <c r="BJ41" s="37" t="str">
        <f>IF(Prk!L44="","",Prk!L44)</f>
        <v/>
      </c>
      <c r="BK41" s="36">
        <f t="shared" si="0"/>
        <v>0</v>
      </c>
      <c r="BL41" s="36">
        <f t="shared" si="1"/>
        <v>0</v>
      </c>
      <c r="BM41" s="36">
        <f t="shared" si="2"/>
        <v>0</v>
      </c>
      <c r="BN41" s="42">
        <f t="shared" si="3"/>
        <v>0</v>
      </c>
      <c r="BO41" s="3">
        <f t="shared" si="4"/>
        <v>1</v>
      </c>
    </row>
    <row r="42" spans="1:67">
      <c r="A42" s="26">
        <v>32</v>
      </c>
      <c r="B42" s="3" t="str">
        <f>'Data Identitas'!B40</f>
        <v>SULTAN FARID FAUZI HASIBUAN</v>
      </c>
      <c r="C42" s="36" t="str">
        <f>IF(P.Ag!D45="","",P.Ag!D45)</f>
        <v/>
      </c>
      <c r="D42" s="37" t="str">
        <f>IF(P.Ag!E45="","",P.Ag!E45)</f>
        <v/>
      </c>
      <c r="E42" s="36" t="str">
        <f>IF(P.Ag!H45="","",P.Ag!H45)</f>
        <v/>
      </c>
      <c r="F42" s="37" t="str">
        <f>IF(P.Ag!I45="","",P.Ag!I45)</f>
        <v/>
      </c>
      <c r="G42" s="36" t="str">
        <f>IF(P.Ag!K45="","",P.Ag!K45)</f>
        <v/>
      </c>
      <c r="H42" s="37" t="str">
        <f>IF(P.Ag!L45="","",P.Ag!L45)</f>
        <v/>
      </c>
      <c r="I42" s="36" t="str">
        <f>IF(PPKn!D45="","",PPKn!D45)</f>
        <v/>
      </c>
      <c r="J42" s="37" t="str">
        <f>IF(PPKn!E45="","",PPKn!E45)</f>
        <v/>
      </c>
      <c r="K42" s="36" t="str">
        <f>IF(PPKn!H45="","",PPKn!H45)</f>
        <v/>
      </c>
      <c r="L42" s="37" t="str">
        <f>IF(PPKn!I45="","",PPKn!I45)</f>
        <v/>
      </c>
      <c r="M42" s="36" t="str">
        <f>IF(PPKn!K45="","",PPKn!K45)</f>
        <v/>
      </c>
      <c r="N42" s="37" t="str">
        <f>IF(PPKn!L45="","",PPKn!L45)</f>
        <v/>
      </c>
      <c r="O42" s="36" t="str">
        <f>IF(B.Ind!D45="","",B.Ind!D45)</f>
        <v/>
      </c>
      <c r="P42" s="37" t="str">
        <f>IF(B.Ind!E45="","",B.Ind!E45)</f>
        <v/>
      </c>
      <c r="Q42" s="36" t="str">
        <f>IF(B.Ind!H45="","",B.Ind!H45)</f>
        <v/>
      </c>
      <c r="R42" s="37" t="str">
        <f>IF(B.Ind!I45="","",B.Ind!I45)</f>
        <v/>
      </c>
      <c r="S42" s="36" t="str">
        <f>IF(B.Ind!K45="","",B.Ind!K45)</f>
        <v/>
      </c>
      <c r="T42" s="37" t="str">
        <f>IF(B.Ind!L45="","",B.Ind!L45)</f>
        <v/>
      </c>
      <c r="U42" s="36" t="str">
        <f>IF(MM!D45="","",MM!D45)</f>
        <v/>
      </c>
      <c r="V42" s="37" t="str">
        <f>IF(MM!E45="","",MM!E45)</f>
        <v/>
      </c>
      <c r="W42" s="36" t="str">
        <f>IF(MM!H45="","",MM!H45)</f>
        <v/>
      </c>
      <c r="X42" s="37" t="str">
        <f>IF(MM!I45="","",MM!I45)</f>
        <v/>
      </c>
      <c r="Y42" s="36" t="str">
        <f>IF(MM!K45="","",MM!K45)</f>
        <v/>
      </c>
      <c r="Z42" s="37" t="str">
        <f>IF(MM!L45="","",MM!L45)</f>
        <v/>
      </c>
      <c r="AA42" s="36" t="str">
        <f>IF(IPA!D45="","",IPA!D45)</f>
        <v/>
      </c>
      <c r="AB42" s="37" t="str">
        <f>IF(IPA!E45="","",IPA!E45)</f>
        <v/>
      </c>
      <c r="AC42" s="36" t="str">
        <f>IF(IPA!H45="","",IPA!H45)</f>
        <v/>
      </c>
      <c r="AD42" s="37" t="str">
        <f>IF(IPA!I45="","",IPA!I45)</f>
        <v/>
      </c>
      <c r="AE42" s="36" t="str">
        <f>IF(IPA!K45="","",IPA!K45)</f>
        <v/>
      </c>
      <c r="AF42" s="37" t="str">
        <f>IF(IPA!L45="","",IPA!L45)</f>
        <v/>
      </c>
      <c r="AG42" s="36" t="str">
        <f>IF(IPS!D45="","",IPS!D45)</f>
        <v/>
      </c>
      <c r="AH42" s="37" t="str">
        <f>IF(IPS!E45="","",IPS!E45)</f>
        <v/>
      </c>
      <c r="AI42" s="36" t="str">
        <f>IF(IPS!H45="","",IPS!H45)</f>
        <v/>
      </c>
      <c r="AJ42" s="37" t="str">
        <f>IF(IPS!I45="","",IPS!I45)</f>
        <v/>
      </c>
      <c r="AK42" s="36" t="str">
        <f>IF(IPS!K45="","",IPS!K45)</f>
        <v/>
      </c>
      <c r="AL42" s="37" t="str">
        <f>IF(IPS!L45="","",IPS!L45)</f>
        <v/>
      </c>
      <c r="AM42" s="36" t="str">
        <f>IF(BIng!D45="","",BIng!D45)</f>
        <v/>
      </c>
      <c r="AN42" s="37" t="str">
        <f>IF(BIng!E45="","",BIng!E45)</f>
        <v/>
      </c>
      <c r="AO42" s="36" t="str">
        <f>IF(BIng!H45="","",BIng!H45)</f>
        <v/>
      </c>
      <c r="AP42" s="37" t="str">
        <f>IF(BIng!I45="","",BIng!I45)</f>
        <v/>
      </c>
      <c r="AQ42" s="36" t="str">
        <f>IF(BIng!K45="","",BIng!K45)</f>
        <v/>
      </c>
      <c r="AR42" s="37" t="str">
        <f>IF(BIng!L45="","",BIng!L45)</f>
        <v/>
      </c>
      <c r="AS42" s="36" t="str">
        <f>IF(SBd!D45="","",SBd!D45)</f>
        <v/>
      </c>
      <c r="AT42" s="37" t="str">
        <f>IF(SBd!E45="","",SBd!E45)</f>
        <v/>
      </c>
      <c r="AU42" s="36" t="str">
        <f>IF(SBd!H45="","",SBd!H45)</f>
        <v/>
      </c>
      <c r="AV42" s="37" t="str">
        <f>IF(SBd!I45="","",SBd!I45)</f>
        <v/>
      </c>
      <c r="AW42" s="36" t="str">
        <f>IF(SBd!K45="","",SBd!K45)</f>
        <v/>
      </c>
      <c r="AX42" s="37" t="str">
        <f>IF(SBd!L45="","",SBd!L45)</f>
        <v/>
      </c>
      <c r="AY42" s="36" t="str">
        <f>IF(Pjk!D45="","",Pjk!D45)</f>
        <v/>
      </c>
      <c r="AZ42" s="37" t="str">
        <f>IF(Pjk!E45="","",Pjk!E45)</f>
        <v/>
      </c>
      <c r="BA42" s="36" t="str">
        <f>IF(Pjk!H45="","",Pjk!H45)</f>
        <v/>
      </c>
      <c r="BB42" s="37" t="str">
        <f>IF(Pjk!I45="","",Pjk!I45)</f>
        <v/>
      </c>
      <c r="BC42" s="36" t="str">
        <f>IF(Pjk!K45="","",Pjk!K45)</f>
        <v/>
      </c>
      <c r="BD42" s="37" t="str">
        <f>IF(Pjk!L45="","",Pjk!L45)</f>
        <v/>
      </c>
      <c r="BE42" s="36" t="str">
        <f>IF(Prk!D45="","",Prk!D45)</f>
        <v/>
      </c>
      <c r="BF42" s="37" t="str">
        <f>IF(Prk!E45="","",Prk!E45)</f>
        <v/>
      </c>
      <c r="BG42" s="36" t="str">
        <f>IF(Prk!H45="","",Prk!H45)</f>
        <v/>
      </c>
      <c r="BH42" s="37" t="str">
        <f>IF(Prk!I45="","",Prk!I45)</f>
        <v/>
      </c>
      <c r="BI42" s="36" t="str">
        <f>IF(Prk!K45="","",Prk!K45)</f>
        <v/>
      </c>
      <c r="BJ42" s="37" t="str">
        <f>IF(Prk!L45="","",Prk!L45)</f>
        <v/>
      </c>
      <c r="BK42" s="36">
        <f t="shared" si="0"/>
        <v>0</v>
      </c>
      <c r="BL42" s="36">
        <f t="shared" si="1"/>
        <v>0</v>
      </c>
      <c r="BM42" s="36">
        <f t="shared" si="2"/>
        <v>0</v>
      </c>
      <c r="BN42" s="42">
        <f t="shared" si="3"/>
        <v>0</v>
      </c>
      <c r="BO42" s="3">
        <f t="shared" si="4"/>
        <v>1</v>
      </c>
    </row>
    <row r="43" spans="1:67">
      <c r="A43" s="26">
        <v>33</v>
      </c>
      <c r="B43" s="3" t="str">
        <f>'Data Identitas'!B41</f>
        <v>SYEMA ELSA PUTRI SIRINGO2</v>
      </c>
      <c r="C43" s="36" t="str">
        <f>IF(P.Ag!D46="","",P.Ag!D46)</f>
        <v/>
      </c>
      <c r="D43" s="37" t="str">
        <f>IF(P.Ag!E46="","",P.Ag!E46)</f>
        <v/>
      </c>
      <c r="E43" s="36" t="str">
        <f>IF(P.Ag!H46="","",P.Ag!H46)</f>
        <v/>
      </c>
      <c r="F43" s="37" t="str">
        <f>IF(P.Ag!I46="","",P.Ag!I46)</f>
        <v/>
      </c>
      <c r="G43" s="36" t="str">
        <f>IF(P.Ag!K46="","",P.Ag!K46)</f>
        <v/>
      </c>
      <c r="H43" s="37" t="str">
        <f>IF(P.Ag!L46="","",P.Ag!L46)</f>
        <v/>
      </c>
      <c r="I43" s="36" t="str">
        <f>IF(PPKn!D46="","",PPKn!D46)</f>
        <v/>
      </c>
      <c r="J43" s="37" t="str">
        <f>IF(PPKn!E46="","",PPKn!E46)</f>
        <v/>
      </c>
      <c r="K43" s="36" t="str">
        <f>IF(PPKn!H46="","",PPKn!H46)</f>
        <v/>
      </c>
      <c r="L43" s="37" t="str">
        <f>IF(PPKn!I46="","",PPKn!I46)</f>
        <v/>
      </c>
      <c r="M43" s="36" t="str">
        <f>IF(PPKn!K46="","",PPKn!K46)</f>
        <v/>
      </c>
      <c r="N43" s="37" t="str">
        <f>IF(PPKn!L46="","",PPKn!L46)</f>
        <v/>
      </c>
      <c r="O43" s="36" t="str">
        <f>IF(B.Ind!D46="","",B.Ind!D46)</f>
        <v/>
      </c>
      <c r="P43" s="37" t="str">
        <f>IF(B.Ind!E46="","",B.Ind!E46)</f>
        <v/>
      </c>
      <c r="Q43" s="36" t="str">
        <f>IF(B.Ind!H46="","",B.Ind!H46)</f>
        <v/>
      </c>
      <c r="R43" s="37" t="str">
        <f>IF(B.Ind!I46="","",B.Ind!I46)</f>
        <v/>
      </c>
      <c r="S43" s="36" t="str">
        <f>IF(B.Ind!K46="","",B.Ind!K46)</f>
        <v/>
      </c>
      <c r="T43" s="37" t="str">
        <f>IF(B.Ind!L46="","",B.Ind!L46)</f>
        <v/>
      </c>
      <c r="U43" s="36" t="str">
        <f>IF(MM!D46="","",MM!D46)</f>
        <v/>
      </c>
      <c r="V43" s="37" t="str">
        <f>IF(MM!E46="","",MM!E46)</f>
        <v/>
      </c>
      <c r="W43" s="36" t="str">
        <f>IF(MM!H46="","",MM!H46)</f>
        <v/>
      </c>
      <c r="X43" s="37" t="str">
        <f>IF(MM!I46="","",MM!I46)</f>
        <v/>
      </c>
      <c r="Y43" s="36" t="str">
        <f>IF(MM!K46="","",MM!K46)</f>
        <v/>
      </c>
      <c r="Z43" s="37" t="str">
        <f>IF(MM!L46="","",MM!L46)</f>
        <v/>
      </c>
      <c r="AA43" s="36" t="str">
        <f>IF(IPA!D46="","",IPA!D46)</f>
        <v/>
      </c>
      <c r="AB43" s="37" t="str">
        <f>IF(IPA!E46="","",IPA!E46)</f>
        <v/>
      </c>
      <c r="AC43" s="36" t="str">
        <f>IF(IPA!H46="","",IPA!H46)</f>
        <v/>
      </c>
      <c r="AD43" s="37" t="str">
        <f>IF(IPA!I46="","",IPA!I46)</f>
        <v/>
      </c>
      <c r="AE43" s="36" t="str">
        <f>IF(IPA!K46="","",IPA!K46)</f>
        <v/>
      </c>
      <c r="AF43" s="37" t="str">
        <f>IF(IPA!L46="","",IPA!L46)</f>
        <v/>
      </c>
      <c r="AG43" s="36" t="str">
        <f>IF(IPS!D46="","",IPS!D46)</f>
        <v/>
      </c>
      <c r="AH43" s="37" t="str">
        <f>IF(IPS!E46="","",IPS!E46)</f>
        <v/>
      </c>
      <c r="AI43" s="36" t="str">
        <f>IF(IPS!H46="","",IPS!H46)</f>
        <v/>
      </c>
      <c r="AJ43" s="37" t="str">
        <f>IF(IPS!I46="","",IPS!I46)</f>
        <v/>
      </c>
      <c r="AK43" s="36" t="str">
        <f>IF(IPS!K46="","",IPS!K46)</f>
        <v/>
      </c>
      <c r="AL43" s="37" t="str">
        <f>IF(IPS!L46="","",IPS!L46)</f>
        <v/>
      </c>
      <c r="AM43" s="36" t="str">
        <f>IF(BIng!D46="","",BIng!D46)</f>
        <v/>
      </c>
      <c r="AN43" s="37" t="str">
        <f>IF(BIng!E46="","",BIng!E46)</f>
        <v/>
      </c>
      <c r="AO43" s="36" t="str">
        <f>IF(BIng!H46="","",BIng!H46)</f>
        <v/>
      </c>
      <c r="AP43" s="37" t="str">
        <f>IF(BIng!I46="","",BIng!I46)</f>
        <v/>
      </c>
      <c r="AQ43" s="36" t="str">
        <f>IF(BIng!K46="","",BIng!K46)</f>
        <v/>
      </c>
      <c r="AR43" s="37" t="str">
        <f>IF(BIng!L46="","",BIng!L46)</f>
        <v/>
      </c>
      <c r="AS43" s="36" t="str">
        <f>IF(SBd!D46="","",SBd!D46)</f>
        <v/>
      </c>
      <c r="AT43" s="37" t="str">
        <f>IF(SBd!E46="","",SBd!E46)</f>
        <v/>
      </c>
      <c r="AU43" s="36" t="str">
        <f>IF(SBd!H46="","",SBd!H46)</f>
        <v/>
      </c>
      <c r="AV43" s="37" t="str">
        <f>IF(SBd!I46="","",SBd!I46)</f>
        <v/>
      </c>
      <c r="AW43" s="36" t="str">
        <f>IF(SBd!K46="","",SBd!K46)</f>
        <v/>
      </c>
      <c r="AX43" s="37" t="str">
        <f>IF(SBd!L46="","",SBd!L46)</f>
        <v/>
      </c>
      <c r="AY43" s="36" t="str">
        <f>IF(Pjk!D46="","",Pjk!D46)</f>
        <v/>
      </c>
      <c r="AZ43" s="37" t="str">
        <f>IF(Pjk!E46="","",Pjk!E46)</f>
        <v/>
      </c>
      <c r="BA43" s="36" t="str">
        <f>IF(Pjk!H46="","",Pjk!H46)</f>
        <v/>
      </c>
      <c r="BB43" s="37" t="str">
        <f>IF(Pjk!I46="","",Pjk!I46)</f>
        <v/>
      </c>
      <c r="BC43" s="36" t="str">
        <f>IF(Pjk!K46="","",Pjk!K46)</f>
        <v/>
      </c>
      <c r="BD43" s="37" t="str">
        <f>IF(Pjk!L46="","",Pjk!L46)</f>
        <v/>
      </c>
      <c r="BE43" s="36" t="str">
        <f>IF(Prk!D46="","",Prk!D46)</f>
        <v/>
      </c>
      <c r="BF43" s="37" t="str">
        <f>IF(Prk!E46="","",Prk!E46)</f>
        <v/>
      </c>
      <c r="BG43" s="36" t="str">
        <f>IF(Prk!H46="","",Prk!H46)</f>
        <v/>
      </c>
      <c r="BH43" s="37" t="str">
        <f>IF(Prk!I46="","",Prk!I46)</f>
        <v/>
      </c>
      <c r="BI43" s="36" t="str">
        <f>IF(Prk!K46="","",Prk!K46)</f>
        <v/>
      </c>
      <c r="BJ43" s="37" t="str">
        <f>IF(Prk!L46="","",Prk!L46)</f>
        <v/>
      </c>
      <c r="BK43" s="36">
        <f t="shared" si="0"/>
        <v>0</v>
      </c>
      <c r="BL43" s="36">
        <f t="shared" si="1"/>
        <v>0</v>
      </c>
      <c r="BM43" s="36">
        <f t="shared" si="2"/>
        <v>0</v>
      </c>
      <c r="BN43" s="42">
        <f t="shared" si="3"/>
        <v>0</v>
      </c>
      <c r="BO43" s="3">
        <f t="shared" si="4"/>
        <v>1</v>
      </c>
    </row>
    <row r="44" spans="1:67">
      <c r="A44" s="26">
        <v>34</v>
      </c>
      <c r="B44" s="3" t="str">
        <f>'Data Identitas'!B42</f>
        <v>TERESIA OKARINA BUTAR2</v>
      </c>
      <c r="C44" s="36" t="str">
        <f>IF(P.Ag!D47="","",P.Ag!D47)</f>
        <v/>
      </c>
      <c r="D44" s="37" t="str">
        <f>IF(P.Ag!E47="","",P.Ag!E47)</f>
        <v/>
      </c>
      <c r="E44" s="36" t="str">
        <f>IF(P.Ag!H47="","",P.Ag!H47)</f>
        <v/>
      </c>
      <c r="F44" s="37" t="str">
        <f>IF(P.Ag!I47="","",P.Ag!I47)</f>
        <v/>
      </c>
      <c r="G44" s="36" t="str">
        <f>IF(P.Ag!K47="","",P.Ag!K47)</f>
        <v/>
      </c>
      <c r="H44" s="37" t="str">
        <f>IF(P.Ag!L47="","",P.Ag!L47)</f>
        <v/>
      </c>
      <c r="I44" s="36" t="str">
        <f>IF(PPKn!D47="","",PPKn!D47)</f>
        <v/>
      </c>
      <c r="J44" s="37" t="str">
        <f>IF(PPKn!E47="","",PPKn!E47)</f>
        <v/>
      </c>
      <c r="K44" s="36" t="str">
        <f>IF(PPKn!H47="","",PPKn!H47)</f>
        <v/>
      </c>
      <c r="L44" s="37" t="str">
        <f>IF(PPKn!I47="","",PPKn!I47)</f>
        <v/>
      </c>
      <c r="M44" s="36" t="str">
        <f>IF(PPKn!K47="","",PPKn!K47)</f>
        <v/>
      </c>
      <c r="N44" s="37" t="str">
        <f>IF(PPKn!L47="","",PPKn!L47)</f>
        <v/>
      </c>
      <c r="O44" s="36" t="str">
        <f>IF(B.Ind!D47="","",B.Ind!D47)</f>
        <v/>
      </c>
      <c r="P44" s="37" t="str">
        <f>IF(B.Ind!E47="","",B.Ind!E47)</f>
        <v/>
      </c>
      <c r="Q44" s="36" t="str">
        <f>IF(B.Ind!H47="","",B.Ind!H47)</f>
        <v/>
      </c>
      <c r="R44" s="37" t="str">
        <f>IF(B.Ind!I47="","",B.Ind!I47)</f>
        <v/>
      </c>
      <c r="S44" s="36" t="str">
        <f>IF(B.Ind!K47="","",B.Ind!K47)</f>
        <v/>
      </c>
      <c r="T44" s="37" t="str">
        <f>IF(B.Ind!L47="","",B.Ind!L47)</f>
        <v/>
      </c>
      <c r="U44" s="36" t="str">
        <f>IF(MM!D47="","",MM!D47)</f>
        <v/>
      </c>
      <c r="V44" s="37" t="str">
        <f>IF(MM!E47="","",MM!E47)</f>
        <v/>
      </c>
      <c r="W44" s="36" t="str">
        <f>IF(MM!H47="","",MM!H47)</f>
        <v/>
      </c>
      <c r="X44" s="37" t="str">
        <f>IF(MM!I47="","",MM!I47)</f>
        <v/>
      </c>
      <c r="Y44" s="36" t="str">
        <f>IF(MM!K47="","",MM!K47)</f>
        <v/>
      </c>
      <c r="Z44" s="37" t="str">
        <f>IF(MM!L47="","",MM!L47)</f>
        <v/>
      </c>
      <c r="AA44" s="36" t="str">
        <f>IF(IPA!D47="","",IPA!D47)</f>
        <v/>
      </c>
      <c r="AB44" s="37" t="str">
        <f>IF(IPA!E47="","",IPA!E47)</f>
        <v/>
      </c>
      <c r="AC44" s="36" t="str">
        <f>IF(IPA!H47="","",IPA!H47)</f>
        <v/>
      </c>
      <c r="AD44" s="37" t="str">
        <f>IF(IPA!I47="","",IPA!I47)</f>
        <v/>
      </c>
      <c r="AE44" s="36" t="str">
        <f>IF(IPA!K47="","",IPA!K47)</f>
        <v/>
      </c>
      <c r="AF44" s="37" t="str">
        <f>IF(IPA!L47="","",IPA!L47)</f>
        <v/>
      </c>
      <c r="AG44" s="36" t="str">
        <f>IF(IPS!D47="","",IPS!D47)</f>
        <v/>
      </c>
      <c r="AH44" s="37" t="str">
        <f>IF(IPS!E47="","",IPS!E47)</f>
        <v/>
      </c>
      <c r="AI44" s="36" t="str">
        <f>IF(IPS!H47="","",IPS!H47)</f>
        <v/>
      </c>
      <c r="AJ44" s="37" t="str">
        <f>IF(IPS!I47="","",IPS!I47)</f>
        <v/>
      </c>
      <c r="AK44" s="36" t="str">
        <f>IF(IPS!K47="","",IPS!K47)</f>
        <v/>
      </c>
      <c r="AL44" s="37" t="str">
        <f>IF(IPS!L47="","",IPS!L47)</f>
        <v/>
      </c>
      <c r="AM44" s="36" t="str">
        <f>IF(BIng!D47="","",BIng!D47)</f>
        <v/>
      </c>
      <c r="AN44" s="37" t="str">
        <f>IF(BIng!E47="","",BIng!E47)</f>
        <v/>
      </c>
      <c r="AO44" s="36" t="str">
        <f>IF(BIng!H47="","",BIng!H47)</f>
        <v/>
      </c>
      <c r="AP44" s="37" t="str">
        <f>IF(BIng!I47="","",BIng!I47)</f>
        <v/>
      </c>
      <c r="AQ44" s="36" t="str">
        <f>IF(BIng!K47="","",BIng!K47)</f>
        <v/>
      </c>
      <c r="AR44" s="37" t="str">
        <f>IF(BIng!L47="","",BIng!L47)</f>
        <v/>
      </c>
      <c r="AS44" s="36" t="str">
        <f>IF(SBd!D47="","",SBd!D47)</f>
        <v/>
      </c>
      <c r="AT44" s="37" t="str">
        <f>IF(SBd!E47="","",SBd!E47)</f>
        <v/>
      </c>
      <c r="AU44" s="36" t="str">
        <f>IF(SBd!H47="","",SBd!H47)</f>
        <v/>
      </c>
      <c r="AV44" s="37" t="str">
        <f>IF(SBd!I47="","",SBd!I47)</f>
        <v/>
      </c>
      <c r="AW44" s="36" t="str">
        <f>IF(SBd!K47="","",SBd!K47)</f>
        <v/>
      </c>
      <c r="AX44" s="37" t="str">
        <f>IF(SBd!L47="","",SBd!L47)</f>
        <v/>
      </c>
      <c r="AY44" s="36" t="str">
        <f>IF(Pjk!D47="","",Pjk!D47)</f>
        <v/>
      </c>
      <c r="AZ44" s="37" t="str">
        <f>IF(Pjk!E47="","",Pjk!E47)</f>
        <v/>
      </c>
      <c r="BA44" s="36" t="str">
        <f>IF(Pjk!H47="","",Pjk!H47)</f>
        <v/>
      </c>
      <c r="BB44" s="37" t="str">
        <f>IF(Pjk!I47="","",Pjk!I47)</f>
        <v/>
      </c>
      <c r="BC44" s="36" t="str">
        <f>IF(Pjk!K47="","",Pjk!K47)</f>
        <v/>
      </c>
      <c r="BD44" s="37" t="str">
        <f>IF(Pjk!L47="","",Pjk!L47)</f>
        <v/>
      </c>
      <c r="BE44" s="36" t="str">
        <f>IF(Prk!D47="","",Prk!D47)</f>
        <v/>
      </c>
      <c r="BF44" s="37" t="str">
        <f>IF(Prk!E47="","",Prk!E47)</f>
        <v/>
      </c>
      <c r="BG44" s="36" t="str">
        <f>IF(Prk!H47="","",Prk!H47)</f>
        <v/>
      </c>
      <c r="BH44" s="37" t="str">
        <f>IF(Prk!I47="","",Prk!I47)</f>
        <v/>
      </c>
      <c r="BI44" s="36" t="str">
        <f>IF(Prk!K47="","",Prk!K47)</f>
        <v/>
      </c>
      <c r="BJ44" s="37" t="str">
        <f>IF(Prk!L47="","",Prk!L47)</f>
        <v/>
      </c>
      <c r="BK44" s="36">
        <f t="shared" si="0"/>
        <v>0</v>
      </c>
      <c r="BL44" s="36">
        <f t="shared" si="1"/>
        <v>0</v>
      </c>
      <c r="BM44" s="36">
        <f t="shared" si="2"/>
        <v>0</v>
      </c>
      <c r="BN44" s="42">
        <f t="shared" si="3"/>
        <v>0</v>
      </c>
      <c r="BO44" s="3">
        <f t="shared" si="4"/>
        <v>1</v>
      </c>
    </row>
    <row r="45" spans="1:67">
      <c r="A45" s="26">
        <v>35</v>
      </c>
      <c r="B45" s="3" t="str">
        <f>'Data Identitas'!B43</f>
        <v>WINDY ANDRIANTI</v>
      </c>
      <c r="C45" s="36" t="str">
        <f>IF(P.Ag!D48="","",P.Ag!D48)</f>
        <v/>
      </c>
      <c r="D45" s="37" t="str">
        <f>IF(P.Ag!E48="","",P.Ag!E48)</f>
        <v/>
      </c>
      <c r="E45" s="36" t="str">
        <f>IF(P.Ag!H48="","",P.Ag!H48)</f>
        <v/>
      </c>
      <c r="F45" s="37" t="str">
        <f>IF(P.Ag!I48="","",P.Ag!I48)</f>
        <v/>
      </c>
      <c r="G45" s="36" t="str">
        <f>IF(P.Ag!K48="","",P.Ag!K48)</f>
        <v/>
      </c>
      <c r="H45" s="37" t="str">
        <f>IF(P.Ag!L48="","",P.Ag!L48)</f>
        <v/>
      </c>
      <c r="I45" s="36" t="str">
        <f>IF(PPKn!D48="","",PPKn!D48)</f>
        <v/>
      </c>
      <c r="J45" s="37" t="str">
        <f>IF(PPKn!E48="","",PPKn!E48)</f>
        <v/>
      </c>
      <c r="K45" s="36" t="str">
        <f>IF(PPKn!H48="","",PPKn!H48)</f>
        <v/>
      </c>
      <c r="L45" s="37" t="str">
        <f>IF(PPKn!I48="","",PPKn!I48)</f>
        <v/>
      </c>
      <c r="M45" s="36" t="str">
        <f>IF(PPKn!K48="","",PPKn!K48)</f>
        <v/>
      </c>
      <c r="N45" s="37" t="str">
        <f>IF(PPKn!L48="","",PPKn!L48)</f>
        <v/>
      </c>
      <c r="O45" s="36" t="str">
        <f>IF(B.Ind!D48="","",B.Ind!D48)</f>
        <v/>
      </c>
      <c r="P45" s="37" t="str">
        <f>IF(B.Ind!E48="","",B.Ind!E48)</f>
        <v/>
      </c>
      <c r="Q45" s="36" t="str">
        <f>IF(B.Ind!H48="","",B.Ind!H48)</f>
        <v/>
      </c>
      <c r="R45" s="37" t="str">
        <f>IF(B.Ind!I48="","",B.Ind!I48)</f>
        <v/>
      </c>
      <c r="S45" s="36" t="str">
        <f>IF(B.Ind!K48="","",B.Ind!K48)</f>
        <v/>
      </c>
      <c r="T45" s="37" t="str">
        <f>IF(B.Ind!L48="","",B.Ind!L48)</f>
        <v/>
      </c>
      <c r="U45" s="36" t="str">
        <f>IF(MM!D48="","",MM!D48)</f>
        <v/>
      </c>
      <c r="V45" s="37" t="str">
        <f>IF(MM!E48="","",MM!E48)</f>
        <v/>
      </c>
      <c r="W45" s="36" t="str">
        <f>IF(MM!H48="","",MM!H48)</f>
        <v/>
      </c>
      <c r="X45" s="37" t="str">
        <f>IF(MM!I48="","",MM!I48)</f>
        <v/>
      </c>
      <c r="Y45" s="36" t="str">
        <f>IF(MM!K48="","",MM!K48)</f>
        <v/>
      </c>
      <c r="Z45" s="37" t="str">
        <f>IF(MM!L48="","",MM!L48)</f>
        <v/>
      </c>
      <c r="AA45" s="36" t="str">
        <f>IF(IPA!D48="","",IPA!D48)</f>
        <v/>
      </c>
      <c r="AB45" s="37" t="str">
        <f>IF(IPA!E48="","",IPA!E48)</f>
        <v/>
      </c>
      <c r="AC45" s="36" t="str">
        <f>IF(IPA!H48="","",IPA!H48)</f>
        <v/>
      </c>
      <c r="AD45" s="37" t="str">
        <f>IF(IPA!I48="","",IPA!I48)</f>
        <v/>
      </c>
      <c r="AE45" s="36" t="str">
        <f>IF(IPA!K48="","",IPA!K48)</f>
        <v/>
      </c>
      <c r="AF45" s="37" t="str">
        <f>IF(IPA!L48="","",IPA!L48)</f>
        <v/>
      </c>
      <c r="AG45" s="36" t="str">
        <f>IF(IPS!D48="","",IPS!D48)</f>
        <v/>
      </c>
      <c r="AH45" s="37" t="str">
        <f>IF(IPS!E48="","",IPS!E48)</f>
        <v/>
      </c>
      <c r="AI45" s="36" t="str">
        <f>IF(IPS!H48="","",IPS!H48)</f>
        <v/>
      </c>
      <c r="AJ45" s="37" t="str">
        <f>IF(IPS!I48="","",IPS!I48)</f>
        <v/>
      </c>
      <c r="AK45" s="36" t="str">
        <f>IF(IPS!K48="","",IPS!K48)</f>
        <v/>
      </c>
      <c r="AL45" s="37" t="str">
        <f>IF(IPS!L48="","",IPS!L48)</f>
        <v/>
      </c>
      <c r="AM45" s="36" t="str">
        <f>IF(BIng!D48="","",BIng!D48)</f>
        <v/>
      </c>
      <c r="AN45" s="37" t="str">
        <f>IF(BIng!E48="","",BIng!E48)</f>
        <v/>
      </c>
      <c r="AO45" s="36" t="str">
        <f>IF(BIng!H48="","",BIng!H48)</f>
        <v/>
      </c>
      <c r="AP45" s="37" t="str">
        <f>IF(BIng!I48="","",BIng!I48)</f>
        <v/>
      </c>
      <c r="AQ45" s="36" t="str">
        <f>IF(BIng!K48="","",BIng!K48)</f>
        <v/>
      </c>
      <c r="AR45" s="37" t="str">
        <f>IF(BIng!L48="","",BIng!L48)</f>
        <v/>
      </c>
      <c r="AS45" s="36" t="str">
        <f>IF(SBd!D48="","",SBd!D48)</f>
        <v/>
      </c>
      <c r="AT45" s="37" t="str">
        <f>IF(SBd!E48="","",SBd!E48)</f>
        <v/>
      </c>
      <c r="AU45" s="36" t="str">
        <f>IF(SBd!H48="","",SBd!H48)</f>
        <v/>
      </c>
      <c r="AV45" s="37" t="str">
        <f>IF(SBd!I48="","",SBd!I48)</f>
        <v/>
      </c>
      <c r="AW45" s="36" t="str">
        <f>IF(SBd!K48="","",SBd!K48)</f>
        <v/>
      </c>
      <c r="AX45" s="37" t="str">
        <f>IF(SBd!L48="","",SBd!L48)</f>
        <v/>
      </c>
      <c r="AY45" s="36" t="str">
        <f>IF(Pjk!D48="","",Pjk!D48)</f>
        <v/>
      </c>
      <c r="AZ45" s="37" t="str">
        <f>IF(Pjk!E48="","",Pjk!E48)</f>
        <v/>
      </c>
      <c r="BA45" s="36" t="str">
        <f>IF(Pjk!H48="","",Pjk!H48)</f>
        <v/>
      </c>
      <c r="BB45" s="37" t="str">
        <f>IF(Pjk!I48="","",Pjk!I48)</f>
        <v/>
      </c>
      <c r="BC45" s="36" t="str">
        <f>IF(Pjk!K48="","",Pjk!K48)</f>
        <v/>
      </c>
      <c r="BD45" s="37" t="str">
        <f>IF(Pjk!L48="","",Pjk!L48)</f>
        <v/>
      </c>
      <c r="BE45" s="36" t="str">
        <f>IF(Prk!D48="","",Prk!D48)</f>
        <v/>
      </c>
      <c r="BF45" s="37" t="str">
        <f>IF(Prk!E48="","",Prk!E48)</f>
        <v/>
      </c>
      <c r="BG45" s="36" t="str">
        <f>IF(Prk!H48="","",Prk!H48)</f>
        <v/>
      </c>
      <c r="BH45" s="37" t="str">
        <f>IF(Prk!I48="","",Prk!I48)</f>
        <v/>
      </c>
      <c r="BI45" s="36" t="str">
        <f>IF(Prk!K48="","",Prk!K48)</f>
        <v/>
      </c>
      <c r="BJ45" s="37" t="str">
        <f>IF(Prk!L48="","",Prk!L48)</f>
        <v/>
      </c>
      <c r="BK45" s="36">
        <f t="shared" si="0"/>
        <v>0</v>
      </c>
      <c r="BL45" s="36">
        <f t="shared" si="1"/>
        <v>0</v>
      </c>
      <c r="BM45" s="36">
        <f t="shared" si="2"/>
        <v>0</v>
      </c>
      <c r="BN45" s="42">
        <f t="shared" si="3"/>
        <v>0</v>
      </c>
      <c r="BO45" s="3">
        <f t="shared" si="4"/>
        <v>1</v>
      </c>
    </row>
    <row r="46" spans="1:67">
      <c r="A46" s="26">
        <v>36</v>
      </c>
      <c r="B46" s="3" t="str">
        <f>'Data Identitas'!B44</f>
        <v>YOHANA MARGARETA SILALAHI</v>
      </c>
      <c r="C46" s="36" t="str">
        <f>IF(P.Ag!D49="","",P.Ag!D49)</f>
        <v/>
      </c>
      <c r="D46" s="37" t="str">
        <f>IF(P.Ag!E49="","",P.Ag!E49)</f>
        <v/>
      </c>
      <c r="E46" s="36" t="str">
        <f>IF(P.Ag!H49="","",P.Ag!H49)</f>
        <v/>
      </c>
      <c r="F46" s="37" t="str">
        <f>IF(P.Ag!I49="","",P.Ag!I49)</f>
        <v/>
      </c>
      <c r="G46" s="36" t="str">
        <f>IF(P.Ag!K49="","",P.Ag!K49)</f>
        <v/>
      </c>
      <c r="H46" s="37" t="str">
        <f>IF(P.Ag!L49="","",P.Ag!L49)</f>
        <v/>
      </c>
      <c r="I46" s="36" t="str">
        <f>IF(PPKn!D49="","",PPKn!D49)</f>
        <v/>
      </c>
      <c r="J46" s="37" t="str">
        <f>IF(PPKn!E49="","",PPKn!E49)</f>
        <v/>
      </c>
      <c r="K46" s="36" t="str">
        <f>IF(PPKn!H49="","",PPKn!H49)</f>
        <v/>
      </c>
      <c r="L46" s="37" t="str">
        <f>IF(PPKn!I49="","",PPKn!I49)</f>
        <v/>
      </c>
      <c r="M46" s="36" t="str">
        <f>IF(PPKn!K49="","",PPKn!K49)</f>
        <v/>
      </c>
      <c r="N46" s="37" t="str">
        <f>IF(PPKn!L49="","",PPKn!L49)</f>
        <v/>
      </c>
      <c r="O46" s="36" t="str">
        <f>IF(B.Ind!D49="","",B.Ind!D49)</f>
        <v/>
      </c>
      <c r="P46" s="37" t="str">
        <f>IF(B.Ind!E49="","",B.Ind!E49)</f>
        <v/>
      </c>
      <c r="Q46" s="36" t="str">
        <f>IF(B.Ind!H49="","",B.Ind!H49)</f>
        <v/>
      </c>
      <c r="R46" s="37" t="str">
        <f>IF(B.Ind!I49="","",B.Ind!I49)</f>
        <v/>
      </c>
      <c r="S46" s="36" t="str">
        <f>IF(B.Ind!K49="","",B.Ind!K49)</f>
        <v/>
      </c>
      <c r="T46" s="37" t="str">
        <f>IF(B.Ind!L49="","",B.Ind!L49)</f>
        <v/>
      </c>
      <c r="U46" s="36" t="str">
        <f>IF(MM!D49="","",MM!D49)</f>
        <v/>
      </c>
      <c r="V46" s="37" t="str">
        <f>IF(MM!E49="","",MM!E49)</f>
        <v/>
      </c>
      <c r="W46" s="36" t="str">
        <f>IF(MM!H49="","",MM!H49)</f>
        <v/>
      </c>
      <c r="X46" s="37" t="str">
        <f>IF(MM!I49="","",MM!I49)</f>
        <v/>
      </c>
      <c r="Y46" s="36" t="str">
        <f>IF(MM!K49="","",MM!K49)</f>
        <v/>
      </c>
      <c r="Z46" s="37" t="str">
        <f>IF(MM!L49="","",MM!L49)</f>
        <v/>
      </c>
      <c r="AA46" s="36" t="str">
        <f>IF(IPA!D49="","",IPA!D49)</f>
        <v/>
      </c>
      <c r="AB46" s="37" t="str">
        <f>IF(IPA!E49="","",IPA!E49)</f>
        <v/>
      </c>
      <c r="AC46" s="36" t="str">
        <f>IF(IPA!H49="","",IPA!H49)</f>
        <v/>
      </c>
      <c r="AD46" s="37" t="str">
        <f>IF(IPA!I49="","",IPA!I49)</f>
        <v/>
      </c>
      <c r="AE46" s="36" t="str">
        <f>IF(IPA!K49="","",IPA!K49)</f>
        <v/>
      </c>
      <c r="AF46" s="37" t="str">
        <f>IF(IPA!L49="","",IPA!L49)</f>
        <v/>
      </c>
      <c r="AG46" s="36" t="str">
        <f>IF(IPS!D49="","",IPS!D49)</f>
        <v/>
      </c>
      <c r="AH46" s="37" t="str">
        <f>IF(IPS!E49="","",IPS!E49)</f>
        <v/>
      </c>
      <c r="AI46" s="36" t="str">
        <f>IF(IPS!H49="","",IPS!H49)</f>
        <v/>
      </c>
      <c r="AJ46" s="37" t="str">
        <f>IF(IPS!I49="","",IPS!I49)</f>
        <v/>
      </c>
      <c r="AK46" s="36" t="str">
        <f>IF(IPS!K49="","",IPS!K49)</f>
        <v/>
      </c>
      <c r="AL46" s="37" t="str">
        <f>IF(IPS!L49="","",IPS!L49)</f>
        <v/>
      </c>
      <c r="AM46" s="36" t="str">
        <f>IF(BIng!D49="","",BIng!D49)</f>
        <v/>
      </c>
      <c r="AN46" s="37" t="str">
        <f>IF(BIng!E49="","",BIng!E49)</f>
        <v/>
      </c>
      <c r="AO46" s="36" t="str">
        <f>IF(BIng!H49="","",BIng!H49)</f>
        <v/>
      </c>
      <c r="AP46" s="37" t="str">
        <f>IF(BIng!I49="","",BIng!I49)</f>
        <v/>
      </c>
      <c r="AQ46" s="36" t="str">
        <f>IF(BIng!K49="","",BIng!K49)</f>
        <v/>
      </c>
      <c r="AR46" s="37" t="str">
        <f>IF(BIng!L49="","",BIng!L49)</f>
        <v/>
      </c>
      <c r="AS46" s="36" t="str">
        <f>IF(SBd!D49="","",SBd!D49)</f>
        <v/>
      </c>
      <c r="AT46" s="37" t="str">
        <f>IF(SBd!E49="","",SBd!E49)</f>
        <v/>
      </c>
      <c r="AU46" s="36" t="str">
        <f>IF(SBd!H49="","",SBd!H49)</f>
        <v/>
      </c>
      <c r="AV46" s="37" t="str">
        <f>IF(SBd!I49="","",SBd!I49)</f>
        <v/>
      </c>
      <c r="AW46" s="36" t="str">
        <f>IF(SBd!K49="","",SBd!K49)</f>
        <v/>
      </c>
      <c r="AX46" s="37" t="str">
        <f>IF(SBd!L49="","",SBd!L49)</f>
        <v/>
      </c>
      <c r="AY46" s="36" t="str">
        <f>IF(Pjk!D49="","",Pjk!D49)</f>
        <v/>
      </c>
      <c r="AZ46" s="37" t="str">
        <f>IF(Pjk!E49="","",Pjk!E49)</f>
        <v/>
      </c>
      <c r="BA46" s="36" t="str">
        <f>IF(Pjk!H49="","",Pjk!H49)</f>
        <v/>
      </c>
      <c r="BB46" s="37" t="str">
        <f>IF(Pjk!I49="","",Pjk!I49)</f>
        <v/>
      </c>
      <c r="BC46" s="36" t="str">
        <f>IF(Pjk!K49="","",Pjk!K49)</f>
        <v/>
      </c>
      <c r="BD46" s="37" t="str">
        <f>IF(Pjk!L49="","",Pjk!L49)</f>
        <v/>
      </c>
      <c r="BE46" s="36" t="str">
        <f>IF(Prk!D49="","",Prk!D49)</f>
        <v/>
      </c>
      <c r="BF46" s="37" t="str">
        <f>IF(Prk!E49="","",Prk!E49)</f>
        <v/>
      </c>
      <c r="BG46" s="36" t="str">
        <f>IF(Prk!H49="","",Prk!H49)</f>
        <v/>
      </c>
      <c r="BH46" s="37" t="str">
        <f>IF(Prk!I49="","",Prk!I49)</f>
        <v/>
      </c>
      <c r="BI46" s="36" t="str">
        <f>IF(Prk!K49="","",Prk!K49)</f>
        <v/>
      </c>
      <c r="BJ46" s="37" t="str">
        <f>IF(Prk!L49="","",Prk!L49)</f>
        <v/>
      </c>
      <c r="BK46" s="36">
        <f t="shared" si="0"/>
        <v>0</v>
      </c>
      <c r="BL46" s="36">
        <f t="shared" si="1"/>
        <v>0</v>
      </c>
      <c r="BM46" s="36">
        <f t="shared" si="2"/>
        <v>0</v>
      </c>
      <c r="BN46" s="42">
        <f t="shared" si="3"/>
        <v>0</v>
      </c>
      <c r="BO46" s="3">
        <f t="shared" si="4"/>
        <v>1</v>
      </c>
    </row>
    <row r="47" spans="1:67">
      <c r="A47" s="26">
        <v>37</v>
      </c>
      <c r="B47" s="3" t="str">
        <f>'Data Identitas'!B45</f>
        <v>YONATHAN ELEAZER PANJAITAN</v>
      </c>
      <c r="C47" s="36" t="str">
        <f>IF(P.Ag!D50="","",P.Ag!D50)</f>
        <v/>
      </c>
      <c r="D47" s="37" t="str">
        <f>IF(P.Ag!E50="","",P.Ag!E50)</f>
        <v/>
      </c>
      <c r="E47" s="36" t="str">
        <f>IF(P.Ag!H50="","",P.Ag!H50)</f>
        <v/>
      </c>
      <c r="F47" s="37" t="str">
        <f>IF(P.Ag!I50="","",P.Ag!I50)</f>
        <v/>
      </c>
      <c r="G47" s="36" t="str">
        <f>IF(P.Ag!K50="","",P.Ag!K50)</f>
        <v/>
      </c>
      <c r="H47" s="37" t="str">
        <f>IF(P.Ag!L50="","",P.Ag!L50)</f>
        <v/>
      </c>
      <c r="I47" s="36" t="str">
        <f>IF(PPKn!D50="","",PPKn!D50)</f>
        <v/>
      </c>
      <c r="J47" s="37" t="str">
        <f>IF(PPKn!E50="","",PPKn!E50)</f>
        <v/>
      </c>
      <c r="K47" s="36" t="str">
        <f>IF(PPKn!H50="","",PPKn!H50)</f>
        <v/>
      </c>
      <c r="L47" s="37" t="str">
        <f>IF(PPKn!I50="","",PPKn!I50)</f>
        <v/>
      </c>
      <c r="M47" s="36" t="str">
        <f>IF(PPKn!K50="","",PPKn!K50)</f>
        <v/>
      </c>
      <c r="N47" s="37" t="str">
        <f>IF(PPKn!L50="","",PPKn!L50)</f>
        <v/>
      </c>
      <c r="O47" s="36" t="str">
        <f>IF(B.Ind!D50="","",B.Ind!D50)</f>
        <v/>
      </c>
      <c r="P47" s="37" t="str">
        <f>IF(B.Ind!E50="","",B.Ind!E50)</f>
        <v/>
      </c>
      <c r="Q47" s="36" t="str">
        <f>IF(B.Ind!H50="","",B.Ind!H50)</f>
        <v/>
      </c>
      <c r="R47" s="37" t="str">
        <f>IF(B.Ind!I50="","",B.Ind!I50)</f>
        <v/>
      </c>
      <c r="S47" s="36" t="str">
        <f>IF(B.Ind!K50="","",B.Ind!K50)</f>
        <v/>
      </c>
      <c r="T47" s="37" t="str">
        <f>IF(B.Ind!L50="","",B.Ind!L50)</f>
        <v/>
      </c>
      <c r="U47" s="36" t="str">
        <f>IF(MM!D50="","",MM!D50)</f>
        <v/>
      </c>
      <c r="V47" s="37" t="str">
        <f>IF(MM!E50="","",MM!E50)</f>
        <v/>
      </c>
      <c r="W47" s="36" t="str">
        <f>IF(MM!H50="","",MM!H50)</f>
        <v/>
      </c>
      <c r="X47" s="37" t="str">
        <f>IF(MM!I50="","",MM!I50)</f>
        <v/>
      </c>
      <c r="Y47" s="36" t="str">
        <f>IF(MM!K50="","",MM!K50)</f>
        <v/>
      </c>
      <c r="Z47" s="37" t="str">
        <f>IF(MM!L50="","",MM!L50)</f>
        <v/>
      </c>
      <c r="AA47" s="36" t="str">
        <f>IF(IPA!D50="","",IPA!D50)</f>
        <v/>
      </c>
      <c r="AB47" s="37" t="str">
        <f>IF(IPA!E50="","",IPA!E50)</f>
        <v/>
      </c>
      <c r="AC47" s="36" t="str">
        <f>IF(IPA!H50="","",IPA!H50)</f>
        <v/>
      </c>
      <c r="AD47" s="37" t="str">
        <f>IF(IPA!I50="","",IPA!I50)</f>
        <v/>
      </c>
      <c r="AE47" s="36" t="str">
        <f>IF(IPA!K50="","",IPA!K50)</f>
        <v/>
      </c>
      <c r="AF47" s="37" t="str">
        <f>IF(IPA!L50="","",IPA!L50)</f>
        <v/>
      </c>
      <c r="AG47" s="36" t="str">
        <f>IF(IPS!D50="","",IPS!D50)</f>
        <v/>
      </c>
      <c r="AH47" s="37" t="str">
        <f>IF(IPS!E50="","",IPS!E50)</f>
        <v/>
      </c>
      <c r="AI47" s="36" t="str">
        <f>IF(IPS!H50="","",IPS!H50)</f>
        <v/>
      </c>
      <c r="AJ47" s="37" t="str">
        <f>IF(IPS!I50="","",IPS!I50)</f>
        <v/>
      </c>
      <c r="AK47" s="36" t="str">
        <f>IF(IPS!K50="","",IPS!K50)</f>
        <v/>
      </c>
      <c r="AL47" s="37" t="str">
        <f>IF(IPS!L50="","",IPS!L50)</f>
        <v/>
      </c>
      <c r="AM47" s="36" t="str">
        <f>IF(BIng!D50="","",BIng!D50)</f>
        <v/>
      </c>
      <c r="AN47" s="37" t="str">
        <f>IF(BIng!E50="","",BIng!E50)</f>
        <v/>
      </c>
      <c r="AO47" s="36" t="str">
        <f>IF(BIng!H50="","",BIng!H50)</f>
        <v/>
      </c>
      <c r="AP47" s="37" t="str">
        <f>IF(BIng!I50="","",BIng!I50)</f>
        <v/>
      </c>
      <c r="AQ47" s="36" t="str">
        <f>IF(BIng!K50="","",BIng!K50)</f>
        <v/>
      </c>
      <c r="AR47" s="37" t="str">
        <f>IF(BIng!L50="","",BIng!L50)</f>
        <v/>
      </c>
      <c r="AS47" s="36" t="str">
        <f>IF(SBd!D50="","",SBd!D50)</f>
        <v/>
      </c>
      <c r="AT47" s="37" t="str">
        <f>IF(SBd!E50="","",SBd!E50)</f>
        <v/>
      </c>
      <c r="AU47" s="36" t="str">
        <f>IF(SBd!H50="","",SBd!H50)</f>
        <v/>
      </c>
      <c r="AV47" s="37" t="str">
        <f>IF(SBd!I50="","",SBd!I50)</f>
        <v/>
      </c>
      <c r="AW47" s="36" t="str">
        <f>IF(SBd!K50="","",SBd!K50)</f>
        <v/>
      </c>
      <c r="AX47" s="37" t="str">
        <f>IF(SBd!L50="","",SBd!L50)</f>
        <v/>
      </c>
      <c r="AY47" s="36" t="str">
        <f>IF(Pjk!D50="","",Pjk!D50)</f>
        <v/>
      </c>
      <c r="AZ47" s="37" t="str">
        <f>IF(Pjk!E50="","",Pjk!E50)</f>
        <v/>
      </c>
      <c r="BA47" s="36" t="str">
        <f>IF(Pjk!H50="","",Pjk!H50)</f>
        <v/>
      </c>
      <c r="BB47" s="37" t="str">
        <f>IF(Pjk!I50="","",Pjk!I50)</f>
        <v/>
      </c>
      <c r="BC47" s="36" t="str">
        <f>IF(Pjk!K50="","",Pjk!K50)</f>
        <v/>
      </c>
      <c r="BD47" s="37" t="str">
        <f>IF(Pjk!L50="","",Pjk!L50)</f>
        <v/>
      </c>
      <c r="BE47" s="36" t="str">
        <f>IF(Prk!D50="","",Prk!D50)</f>
        <v/>
      </c>
      <c r="BF47" s="37" t="str">
        <f>IF(Prk!E50="","",Prk!E50)</f>
        <v/>
      </c>
      <c r="BG47" s="36" t="str">
        <f>IF(Prk!H50="","",Prk!H50)</f>
        <v/>
      </c>
      <c r="BH47" s="37" t="str">
        <f>IF(Prk!I50="","",Prk!I50)</f>
        <v/>
      </c>
      <c r="BI47" s="36" t="str">
        <f>IF(Prk!K50="","",Prk!K50)</f>
        <v/>
      </c>
      <c r="BJ47" s="37" t="str">
        <f>IF(Prk!L50="","",Prk!L50)</f>
        <v/>
      </c>
      <c r="BK47" s="36">
        <f t="shared" si="0"/>
        <v>0</v>
      </c>
      <c r="BL47" s="36">
        <f t="shared" si="1"/>
        <v>0</v>
      </c>
      <c r="BM47" s="36">
        <f t="shared" si="2"/>
        <v>0</v>
      </c>
      <c r="BN47" s="42">
        <f t="shared" si="3"/>
        <v>0</v>
      </c>
      <c r="BO47" s="3">
        <f t="shared" si="4"/>
        <v>1</v>
      </c>
    </row>
    <row r="48" spans="1:67">
      <c r="A48" s="26">
        <v>38</v>
      </c>
      <c r="B48" s="3" t="str">
        <f>'Data Identitas'!B46</f>
        <v>ZAHARA 1</v>
      </c>
      <c r="C48" s="36" t="str">
        <f>IF(P.Ag!D51="","",P.Ag!D51)</f>
        <v/>
      </c>
      <c r="D48" s="37" t="str">
        <f>IF(P.Ag!E51="","",P.Ag!E51)</f>
        <v/>
      </c>
      <c r="E48" s="36" t="str">
        <f>IF(P.Ag!H51="","",P.Ag!H51)</f>
        <v/>
      </c>
      <c r="F48" s="37" t="str">
        <f>IF(P.Ag!I51="","",P.Ag!I51)</f>
        <v/>
      </c>
      <c r="G48" s="36" t="str">
        <f>IF(P.Ag!K51="","",P.Ag!K51)</f>
        <v/>
      </c>
      <c r="H48" s="37" t="str">
        <f>IF(P.Ag!L51="","",P.Ag!L51)</f>
        <v/>
      </c>
      <c r="I48" s="36" t="str">
        <f>IF(PPKn!D51="","",PPKn!D51)</f>
        <v/>
      </c>
      <c r="J48" s="37" t="str">
        <f>IF(PPKn!E51="","",PPKn!E51)</f>
        <v/>
      </c>
      <c r="K48" s="36" t="str">
        <f>IF(PPKn!H51="","",PPKn!H51)</f>
        <v/>
      </c>
      <c r="L48" s="37" t="str">
        <f>IF(PPKn!I51="","",PPKn!I51)</f>
        <v/>
      </c>
      <c r="M48" s="36" t="str">
        <f>IF(PPKn!K51="","",PPKn!K51)</f>
        <v/>
      </c>
      <c r="N48" s="37" t="str">
        <f>IF(PPKn!L51="","",PPKn!L51)</f>
        <v/>
      </c>
      <c r="O48" s="36" t="str">
        <f>IF(B.Ind!D51="","",B.Ind!D51)</f>
        <v/>
      </c>
      <c r="P48" s="37" t="str">
        <f>IF(B.Ind!E51="","",B.Ind!E51)</f>
        <v/>
      </c>
      <c r="Q48" s="36" t="str">
        <f>IF(B.Ind!H51="","",B.Ind!H51)</f>
        <v/>
      </c>
      <c r="R48" s="37" t="str">
        <f>IF(B.Ind!I51="","",B.Ind!I51)</f>
        <v/>
      </c>
      <c r="S48" s="36" t="str">
        <f>IF(B.Ind!K51="","",B.Ind!K51)</f>
        <v/>
      </c>
      <c r="T48" s="37" t="str">
        <f>IF(B.Ind!L51="","",B.Ind!L51)</f>
        <v/>
      </c>
      <c r="U48" s="36" t="str">
        <f>IF(MM!D51="","",MM!D51)</f>
        <v/>
      </c>
      <c r="V48" s="37" t="str">
        <f>IF(MM!E51="","",MM!E51)</f>
        <v/>
      </c>
      <c r="W48" s="36" t="str">
        <f>IF(MM!H51="","",MM!H51)</f>
        <v/>
      </c>
      <c r="X48" s="37" t="str">
        <f>IF(MM!I51="","",MM!I51)</f>
        <v/>
      </c>
      <c r="Y48" s="36" t="str">
        <f>IF(MM!K51="","",MM!K51)</f>
        <v/>
      </c>
      <c r="Z48" s="37" t="str">
        <f>IF(MM!L51="","",MM!L51)</f>
        <v/>
      </c>
      <c r="AA48" s="36" t="str">
        <f>IF(IPA!D51="","",IPA!D51)</f>
        <v/>
      </c>
      <c r="AB48" s="37" t="str">
        <f>IF(IPA!E51="","",IPA!E51)</f>
        <v/>
      </c>
      <c r="AC48" s="36" t="str">
        <f>IF(IPA!H51="","",IPA!H51)</f>
        <v/>
      </c>
      <c r="AD48" s="37" t="str">
        <f>IF(IPA!I51="","",IPA!I51)</f>
        <v/>
      </c>
      <c r="AE48" s="36" t="str">
        <f>IF(IPA!K51="","",IPA!K51)</f>
        <v/>
      </c>
      <c r="AF48" s="37" t="str">
        <f>IF(IPA!L51="","",IPA!L51)</f>
        <v/>
      </c>
      <c r="AG48" s="36" t="str">
        <f>IF(IPS!D51="","",IPS!D51)</f>
        <v/>
      </c>
      <c r="AH48" s="37" t="str">
        <f>IF(IPS!E51="","",IPS!E51)</f>
        <v/>
      </c>
      <c r="AI48" s="36" t="str">
        <f>IF(IPS!H51="","",IPS!H51)</f>
        <v/>
      </c>
      <c r="AJ48" s="37" t="str">
        <f>IF(IPS!I51="","",IPS!I51)</f>
        <v/>
      </c>
      <c r="AK48" s="36" t="str">
        <f>IF(IPS!K51="","",IPS!K51)</f>
        <v/>
      </c>
      <c r="AL48" s="37" t="str">
        <f>IF(IPS!L51="","",IPS!L51)</f>
        <v/>
      </c>
      <c r="AM48" s="36" t="str">
        <f>IF(BIng!D51="","",BIng!D51)</f>
        <v/>
      </c>
      <c r="AN48" s="37" t="str">
        <f>IF(BIng!E51="","",BIng!E51)</f>
        <v/>
      </c>
      <c r="AO48" s="36" t="str">
        <f>IF(BIng!H51="","",BIng!H51)</f>
        <v/>
      </c>
      <c r="AP48" s="37" t="str">
        <f>IF(BIng!I51="","",BIng!I51)</f>
        <v/>
      </c>
      <c r="AQ48" s="36" t="str">
        <f>IF(BIng!K51="","",BIng!K51)</f>
        <v/>
      </c>
      <c r="AR48" s="37" t="str">
        <f>IF(BIng!L51="","",BIng!L51)</f>
        <v/>
      </c>
      <c r="AS48" s="36" t="str">
        <f>IF(SBd!D51="","",SBd!D51)</f>
        <v/>
      </c>
      <c r="AT48" s="37" t="str">
        <f>IF(SBd!E51="","",SBd!E51)</f>
        <v/>
      </c>
      <c r="AU48" s="36" t="str">
        <f>IF(SBd!H51="","",SBd!H51)</f>
        <v/>
      </c>
      <c r="AV48" s="37" t="str">
        <f>IF(SBd!I51="","",SBd!I51)</f>
        <v/>
      </c>
      <c r="AW48" s="36" t="str">
        <f>IF(SBd!K51="","",SBd!K51)</f>
        <v/>
      </c>
      <c r="AX48" s="37" t="str">
        <f>IF(SBd!L51="","",SBd!L51)</f>
        <v/>
      </c>
      <c r="AY48" s="36" t="str">
        <f>IF(Pjk!D51="","",Pjk!D51)</f>
        <v/>
      </c>
      <c r="AZ48" s="37" t="str">
        <f>IF(Pjk!E51="","",Pjk!E51)</f>
        <v/>
      </c>
      <c r="BA48" s="36" t="str">
        <f>IF(Pjk!H51="","",Pjk!H51)</f>
        <v/>
      </c>
      <c r="BB48" s="37" t="str">
        <f>IF(Pjk!I51="","",Pjk!I51)</f>
        <v/>
      </c>
      <c r="BC48" s="36" t="str">
        <f>IF(Pjk!K51="","",Pjk!K51)</f>
        <v/>
      </c>
      <c r="BD48" s="37" t="str">
        <f>IF(Pjk!L51="","",Pjk!L51)</f>
        <v/>
      </c>
      <c r="BE48" s="36" t="str">
        <f>IF(Prk!D51="","",Prk!D51)</f>
        <v/>
      </c>
      <c r="BF48" s="37" t="str">
        <f>IF(Prk!E51="","",Prk!E51)</f>
        <v/>
      </c>
      <c r="BG48" s="36" t="str">
        <f>IF(Prk!H51="","",Prk!H51)</f>
        <v/>
      </c>
      <c r="BH48" s="37" t="str">
        <f>IF(Prk!I51="","",Prk!I51)</f>
        <v/>
      </c>
      <c r="BI48" s="36" t="str">
        <f>IF(Prk!K51="","",Prk!K51)</f>
        <v/>
      </c>
      <c r="BJ48" s="37" t="str">
        <f>IF(Prk!L51="","",Prk!L51)</f>
        <v/>
      </c>
      <c r="BK48" s="36">
        <f t="shared" si="0"/>
        <v>0</v>
      </c>
      <c r="BL48" s="36">
        <f t="shared" si="1"/>
        <v>0</v>
      </c>
      <c r="BM48" s="36">
        <f t="shared" si="2"/>
        <v>0</v>
      </c>
      <c r="BN48" s="42">
        <f t="shared" si="3"/>
        <v>0</v>
      </c>
      <c r="BO48" s="3">
        <f t="shared" si="4"/>
        <v>1</v>
      </c>
    </row>
    <row r="49" spans="1:67">
      <c r="A49" s="26">
        <v>39</v>
      </c>
      <c r="B49" s="3" t="str">
        <f>'Data Identitas'!B47</f>
        <v>ZAHARA 2</v>
      </c>
      <c r="C49" s="36" t="str">
        <f>IF(P.Ag!D52="","",P.Ag!D52)</f>
        <v/>
      </c>
      <c r="D49" s="37" t="str">
        <f>IF(P.Ag!E52="","",P.Ag!E52)</f>
        <v/>
      </c>
      <c r="E49" s="36" t="str">
        <f>IF(P.Ag!H52="","",P.Ag!H52)</f>
        <v/>
      </c>
      <c r="F49" s="37" t="str">
        <f>IF(P.Ag!I52="","",P.Ag!I52)</f>
        <v/>
      </c>
      <c r="G49" s="36" t="str">
        <f>IF(P.Ag!K52="","",P.Ag!K52)</f>
        <v/>
      </c>
      <c r="H49" s="37" t="str">
        <f>IF(P.Ag!L52="","",P.Ag!L52)</f>
        <v/>
      </c>
      <c r="I49" s="36" t="str">
        <f>IF(PPKn!D52="","",PPKn!D52)</f>
        <v/>
      </c>
      <c r="J49" s="37" t="str">
        <f>IF(PPKn!E52="","",PPKn!E52)</f>
        <v/>
      </c>
      <c r="K49" s="36" t="str">
        <f>IF(PPKn!H52="","",PPKn!H52)</f>
        <v/>
      </c>
      <c r="L49" s="37" t="str">
        <f>IF(PPKn!I52="","",PPKn!I52)</f>
        <v/>
      </c>
      <c r="M49" s="36" t="str">
        <f>IF(PPKn!K52="","",PPKn!K52)</f>
        <v/>
      </c>
      <c r="N49" s="37" t="str">
        <f>IF(PPKn!L52="","",PPKn!L52)</f>
        <v/>
      </c>
      <c r="O49" s="36" t="str">
        <f>IF(B.Ind!D52="","",B.Ind!D52)</f>
        <v/>
      </c>
      <c r="P49" s="37" t="str">
        <f>IF(B.Ind!E52="","",B.Ind!E52)</f>
        <v/>
      </c>
      <c r="Q49" s="36" t="str">
        <f>IF(B.Ind!H52="","",B.Ind!H52)</f>
        <v/>
      </c>
      <c r="R49" s="37" t="str">
        <f>IF(B.Ind!I52="","",B.Ind!I52)</f>
        <v/>
      </c>
      <c r="S49" s="36" t="str">
        <f>IF(B.Ind!K52="","",B.Ind!K52)</f>
        <v/>
      </c>
      <c r="T49" s="37" t="str">
        <f>IF(B.Ind!L52="","",B.Ind!L52)</f>
        <v/>
      </c>
      <c r="U49" s="36" t="str">
        <f>IF(MM!D52="","",MM!D52)</f>
        <v/>
      </c>
      <c r="V49" s="37" t="str">
        <f>IF(MM!E52="","",MM!E52)</f>
        <v/>
      </c>
      <c r="W49" s="36" t="str">
        <f>IF(MM!H52="","",MM!H52)</f>
        <v/>
      </c>
      <c r="X49" s="37" t="str">
        <f>IF(MM!I52="","",MM!I52)</f>
        <v/>
      </c>
      <c r="Y49" s="36" t="str">
        <f>IF(MM!K52="","",MM!K52)</f>
        <v/>
      </c>
      <c r="Z49" s="37" t="str">
        <f>IF(MM!L52="","",MM!L52)</f>
        <v/>
      </c>
      <c r="AA49" s="36" t="str">
        <f>IF(IPA!D52="","",IPA!D52)</f>
        <v/>
      </c>
      <c r="AB49" s="37" t="str">
        <f>IF(IPA!E52="","",IPA!E52)</f>
        <v/>
      </c>
      <c r="AC49" s="36" t="str">
        <f>IF(IPA!H52="","",IPA!H52)</f>
        <v/>
      </c>
      <c r="AD49" s="37" t="str">
        <f>IF(IPA!I52="","",IPA!I52)</f>
        <v/>
      </c>
      <c r="AE49" s="36" t="str">
        <f>IF(IPA!K52="","",IPA!K52)</f>
        <v/>
      </c>
      <c r="AF49" s="37" t="str">
        <f>IF(IPA!L52="","",IPA!L52)</f>
        <v/>
      </c>
      <c r="AG49" s="36" t="str">
        <f>IF(IPS!D52="","",IPS!D52)</f>
        <v/>
      </c>
      <c r="AH49" s="37" t="str">
        <f>IF(IPS!E52="","",IPS!E52)</f>
        <v/>
      </c>
      <c r="AI49" s="36" t="str">
        <f>IF(IPS!H52="","",IPS!H52)</f>
        <v/>
      </c>
      <c r="AJ49" s="37" t="str">
        <f>IF(IPS!I52="","",IPS!I52)</f>
        <v/>
      </c>
      <c r="AK49" s="36" t="str">
        <f>IF(IPS!K52="","",IPS!K52)</f>
        <v/>
      </c>
      <c r="AL49" s="37" t="str">
        <f>IF(IPS!L52="","",IPS!L52)</f>
        <v/>
      </c>
      <c r="AM49" s="36" t="str">
        <f>IF(BIng!D52="","",BIng!D52)</f>
        <v/>
      </c>
      <c r="AN49" s="37" t="str">
        <f>IF(BIng!E52="","",BIng!E52)</f>
        <v/>
      </c>
      <c r="AO49" s="36" t="str">
        <f>IF(BIng!H52="","",BIng!H52)</f>
        <v/>
      </c>
      <c r="AP49" s="37" t="str">
        <f>IF(BIng!I52="","",BIng!I52)</f>
        <v/>
      </c>
      <c r="AQ49" s="36" t="str">
        <f>IF(BIng!K52="","",BIng!K52)</f>
        <v/>
      </c>
      <c r="AR49" s="37" t="str">
        <f>IF(BIng!L52="","",BIng!L52)</f>
        <v/>
      </c>
      <c r="AS49" s="36" t="str">
        <f>IF(SBd!D52="","",SBd!D52)</f>
        <v/>
      </c>
      <c r="AT49" s="37" t="str">
        <f>IF(SBd!E52="","",SBd!E52)</f>
        <v/>
      </c>
      <c r="AU49" s="36" t="str">
        <f>IF(SBd!H52="","",SBd!H52)</f>
        <v/>
      </c>
      <c r="AV49" s="37" t="str">
        <f>IF(SBd!I52="","",SBd!I52)</f>
        <v/>
      </c>
      <c r="AW49" s="36" t="str">
        <f>IF(SBd!K52="","",SBd!K52)</f>
        <v/>
      </c>
      <c r="AX49" s="37" t="str">
        <f>IF(SBd!L52="","",SBd!L52)</f>
        <v/>
      </c>
      <c r="AY49" s="36" t="str">
        <f>IF(Pjk!D52="","",Pjk!D52)</f>
        <v/>
      </c>
      <c r="AZ49" s="37" t="str">
        <f>IF(Pjk!E52="","",Pjk!E52)</f>
        <v/>
      </c>
      <c r="BA49" s="36" t="str">
        <f>IF(Pjk!H52="","",Pjk!H52)</f>
        <v/>
      </c>
      <c r="BB49" s="37" t="str">
        <f>IF(Pjk!I52="","",Pjk!I52)</f>
        <v/>
      </c>
      <c r="BC49" s="36" t="str">
        <f>IF(Pjk!K52="","",Pjk!K52)</f>
        <v/>
      </c>
      <c r="BD49" s="37" t="str">
        <f>IF(Pjk!L52="","",Pjk!L52)</f>
        <v/>
      </c>
      <c r="BE49" s="36" t="str">
        <f>IF(Prk!D52="","",Prk!D52)</f>
        <v/>
      </c>
      <c r="BF49" s="37" t="str">
        <f>IF(Prk!E52="","",Prk!E52)</f>
        <v/>
      </c>
      <c r="BG49" s="36" t="str">
        <f>IF(Prk!H52="","",Prk!H52)</f>
        <v/>
      </c>
      <c r="BH49" s="37" t="str">
        <f>IF(Prk!I52="","",Prk!I52)</f>
        <v/>
      </c>
      <c r="BI49" s="36" t="str">
        <f>IF(Prk!K52="","",Prk!K52)</f>
        <v/>
      </c>
      <c r="BJ49" s="37" t="str">
        <f>IF(Prk!L52="","",Prk!L52)</f>
        <v/>
      </c>
      <c r="BK49" s="36">
        <f t="shared" si="0"/>
        <v>0</v>
      </c>
      <c r="BL49" s="36">
        <f t="shared" si="1"/>
        <v>0</v>
      </c>
      <c r="BM49" s="36">
        <f t="shared" si="2"/>
        <v>0</v>
      </c>
      <c r="BN49" s="42">
        <f t="shared" si="3"/>
        <v>0</v>
      </c>
      <c r="BO49" s="3">
        <f t="shared" si="4"/>
        <v>1</v>
      </c>
    </row>
    <row r="50" spans="1:67">
      <c r="A50" s="26">
        <v>40</v>
      </c>
      <c r="B50" s="3" t="str">
        <f>'Data Identitas'!B48</f>
        <v>ZAHARA 3</v>
      </c>
      <c r="C50" s="36" t="str">
        <f>IF(P.Ag!D53="","",P.Ag!D53)</f>
        <v/>
      </c>
      <c r="D50" s="37" t="str">
        <f>IF(P.Ag!E53="","",P.Ag!E53)</f>
        <v/>
      </c>
      <c r="E50" s="36" t="str">
        <f>IF(P.Ag!H53="","",P.Ag!H53)</f>
        <v/>
      </c>
      <c r="F50" s="37" t="str">
        <f>IF(P.Ag!I53="","",P.Ag!I53)</f>
        <v/>
      </c>
      <c r="G50" s="36" t="str">
        <f>IF(P.Ag!K53="","",P.Ag!K53)</f>
        <v/>
      </c>
      <c r="H50" s="37" t="str">
        <f>IF(P.Ag!L53="","",P.Ag!L53)</f>
        <v/>
      </c>
      <c r="I50" s="36" t="str">
        <f>IF(PPKn!D53="","",PPKn!D53)</f>
        <v/>
      </c>
      <c r="J50" s="37" t="str">
        <f>IF(PPKn!E53="","",PPKn!E53)</f>
        <v/>
      </c>
      <c r="K50" s="36" t="str">
        <f>IF(PPKn!H53="","",PPKn!H53)</f>
        <v/>
      </c>
      <c r="L50" s="37" t="str">
        <f>IF(PPKn!I53="","",PPKn!I53)</f>
        <v/>
      </c>
      <c r="M50" s="36" t="str">
        <f>IF(PPKn!K53="","",PPKn!K53)</f>
        <v/>
      </c>
      <c r="N50" s="37" t="str">
        <f>IF(PPKn!L53="","",PPKn!L53)</f>
        <v/>
      </c>
      <c r="O50" s="36" t="str">
        <f>IF(B.Ind!D53="","",B.Ind!D53)</f>
        <v/>
      </c>
      <c r="P50" s="37" t="str">
        <f>IF(B.Ind!E53="","",B.Ind!E53)</f>
        <v/>
      </c>
      <c r="Q50" s="36" t="str">
        <f>IF(B.Ind!H53="","",B.Ind!H53)</f>
        <v/>
      </c>
      <c r="R50" s="37" t="str">
        <f>IF(B.Ind!I53="","",B.Ind!I53)</f>
        <v/>
      </c>
      <c r="S50" s="36" t="str">
        <f>IF(B.Ind!K53="","",B.Ind!K53)</f>
        <v/>
      </c>
      <c r="T50" s="37" t="str">
        <f>IF(B.Ind!L53="","",B.Ind!L53)</f>
        <v/>
      </c>
      <c r="U50" s="36" t="str">
        <f>IF(MM!D53="","",MM!D53)</f>
        <v/>
      </c>
      <c r="V50" s="37" t="str">
        <f>IF(MM!E53="","",MM!E53)</f>
        <v/>
      </c>
      <c r="W50" s="36" t="str">
        <f>IF(MM!H53="","",MM!H53)</f>
        <v/>
      </c>
      <c r="X50" s="37" t="str">
        <f>IF(MM!I53="","",MM!I53)</f>
        <v/>
      </c>
      <c r="Y50" s="36" t="str">
        <f>IF(MM!K53="","",MM!K53)</f>
        <v/>
      </c>
      <c r="Z50" s="37" t="str">
        <f>IF(MM!L53="","",MM!L53)</f>
        <v/>
      </c>
      <c r="AA50" s="36" t="str">
        <f>IF(IPA!D53="","",IPA!D53)</f>
        <v/>
      </c>
      <c r="AB50" s="37" t="str">
        <f>IF(IPA!E53="","",IPA!E53)</f>
        <v/>
      </c>
      <c r="AC50" s="36" t="str">
        <f>IF(IPA!H53="","",IPA!H53)</f>
        <v/>
      </c>
      <c r="AD50" s="37" t="str">
        <f>IF(IPA!I53="","",IPA!I53)</f>
        <v/>
      </c>
      <c r="AE50" s="36" t="str">
        <f>IF(IPA!K53="","",IPA!K53)</f>
        <v/>
      </c>
      <c r="AF50" s="37" t="str">
        <f>IF(IPA!L53="","",IPA!L53)</f>
        <v/>
      </c>
      <c r="AG50" s="36" t="str">
        <f>IF(IPS!D53="","",IPS!D53)</f>
        <v/>
      </c>
      <c r="AH50" s="37" t="str">
        <f>IF(IPS!E53="","",IPS!E53)</f>
        <v/>
      </c>
      <c r="AI50" s="36" t="str">
        <f>IF(IPS!H53="","",IPS!H53)</f>
        <v/>
      </c>
      <c r="AJ50" s="37" t="str">
        <f>IF(IPS!I53="","",IPS!I53)</f>
        <v/>
      </c>
      <c r="AK50" s="36" t="str">
        <f>IF(IPS!K53="","",IPS!K53)</f>
        <v/>
      </c>
      <c r="AL50" s="37" t="str">
        <f>IF(IPS!L53="","",IPS!L53)</f>
        <v/>
      </c>
      <c r="AM50" s="36" t="str">
        <f>IF(BIng!D53="","",BIng!D53)</f>
        <v/>
      </c>
      <c r="AN50" s="37" t="str">
        <f>IF(BIng!E53="","",BIng!E53)</f>
        <v/>
      </c>
      <c r="AO50" s="36" t="str">
        <f>IF(BIng!H53="","",BIng!H53)</f>
        <v/>
      </c>
      <c r="AP50" s="37" t="str">
        <f>IF(BIng!I53="","",BIng!I53)</f>
        <v/>
      </c>
      <c r="AQ50" s="36" t="str">
        <f>IF(BIng!K53="","",BIng!K53)</f>
        <v/>
      </c>
      <c r="AR50" s="37" t="str">
        <f>IF(BIng!L53="","",BIng!L53)</f>
        <v/>
      </c>
      <c r="AS50" s="36" t="str">
        <f>IF(SBd!D53="","",SBd!D53)</f>
        <v/>
      </c>
      <c r="AT50" s="37" t="str">
        <f>IF(SBd!E53="","",SBd!E53)</f>
        <v/>
      </c>
      <c r="AU50" s="36" t="str">
        <f>IF(SBd!H53="","",SBd!H53)</f>
        <v/>
      </c>
      <c r="AV50" s="37" t="str">
        <f>IF(SBd!I53="","",SBd!I53)</f>
        <v/>
      </c>
      <c r="AW50" s="36" t="str">
        <f>IF(SBd!K53="","",SBd!K53)</f>
        <v/>
      </c>
      <c r="AX50" s="37" t="str">
        <f>IF(SBd!L53="","",SBd!L53)</f>
        <v/>
      </c>
      <c r="AY50" s="36" t="str">
        <f>IF(Pjk!D53="","",Pjk!D53)</f>
        <v/>
      </c>
      <c r="AZ50" s="37" t="str">
        <f>IF(Pjk!E53="","",Pjk!E53)</f>
        <v/>
      </c>
      <c r="BA50" s="36" t="str">
        <f>IF(Pjk!H53="","",Pjk!H53)</f>
        <v/>
      </c>
      <c r="BB50" s="37" t="str">
        <f>IF(Pjk!I53="","",Pjk!I53)</f>
        <v/>
      </c>
      <c r="BC50" s="36" t="str">
        <f>IF(Pjk!K53="","",Pjk!K53)</f>
        <v/>
      </c>
      <c r="BD50" s="37" t="str">
        <f>IF(Pjk!L53="","",Pjk!L53)</f>
        <v/>
      </c>
      <c r="BE50" s="36" t="str">
        <f>IF(Prk!D53="","",Prk!D53)</f>
        <v/>
      </c>
      <c r="BF50" s="37" t="str">
        <f>IF(Prk!E53="","",Prk!E53)</f>
        <v/>
      </c>
      <c r="BG50" s="36" t="str">
        <f>IF(Prk!H53="","",Prk!H53)</f>
        <v/>
      </c>
      <c r="BH50" s="37" t="str">
        <f>IF(Prk!I53="","",Prk!I53)</f>
        <v/>
      </c>
      <c r="BI50" s="36" t="str">
        <f>IF(Prk!K53="","",Prk!K53)</f>
        <v/>
      </c>
      <c r="BJ50" s="37" t="str">
        <f>IF(Prk!L53="","",Prk!L53)</f>
        <v/>
      </c>
      <c r="BK50" s="36">
        <f t="shared" si="0"/>
        <v>0</v>
      </c>
      <c r="BL50" s="36">
        <f t="shared" si="1"/>
        <v>0</v>
      </c>
      <c r="BM50" s="36">
        <f t="shared" si="2"/>
        <v>0</v>
      </c>
      <c r="BN50" s="42">
        <f t="shared" si="3"/>
        <v>0</v>
      </c>
      <c r="BO50" s="3">
        <f t="shared" si="4"/>
        <v>1</v>
      </c>
    </row>
    <row r="51" spans="1:67" s="53" customFormat="1">
      <c r="A51" s="54">
        <v>41</v>
      </c>
      <c r="B51" s="3" t="str">
        <f>'Data Identitas'!B49</f>
        <v>ZAHARA 4</v>
      </c>
      <c r="C51" s="36" t="str">
        <f>IF(P.Ag!D54="","",P.Ag!D54)</f>
        <v/>
      </c>
      <c r="D51" s="37" t="str">
        <f>IF(P.Ag!E54="","",P.Ag!E54)</f>
        <v/>
      </c>
      <c r="E51" s="36" t="str">
        <f>IF(P.Ag!H54="","",P.Ag!H54)</f>
        <v/>
      </c>
      <c r="F51" s="37" t="str">
        <f>IF(P.Ag!I54="","",P.Ag!I54)</f>
        <v/>
      </c>
      <c r="G51" s="36" t="str">
        <f>IF(P.Ag!K54="","",P.Ag!K54)</f>
        <v/>
      </c>
      <c r="H51" s="37" t="str">
        <f>IF(P.Ag!L54="","",P.Ag!L54)</f>
        <v/>
      </c>
      <c r="I51" s="36" t="str">
        <f>IF(PPKn!D54="","",PPKn!D54)</f>
        <v/>
      </c>
      <c r="J51" s="37" t="str">
        <f>IF(PPKn!E54="","",PPKn!E54)</f>
        <v/>
      </c>
      <c r="K51" s="36" t="str">
        <f>IF(PPKn!H54="","",PPKn!H54)</f>
        <v/>
      </c>
      <c r="L51" s="37" t="str">
        <f>IF(PPKn!I54="","",PPKn!I54)</f>
        <v/>
      </c>
      <c r="M51" s="36" t="str">
        <f>IF(PPKn!K54="","",PPKn!K54)</f>
        <v/>
      </c>
      <c r="N51" s="37" t="str">
        <f>IF(PPKn!L54="","",PPKn!L54)</f>
        <v/>
      </c>
      <c r="O51" s="36" t="str">
        <f>IF(B.Ind!D54="","",B.Ind!D54)</f>
        <v/>
      </c>
      <c r="P51" s="37" t="str">
        <f>IF(B.Ind!E54="","",B.Ind!E54)</f>
        <v/>
      </c>
      <c r="Q51" s="36" t="str">
        <f>IF(B.Ind!H54="","",B.Ind!H54)</f>
        <v/>
      </c>
      <c r="R51" s="37" t="str">
        <f>IF(B.Ind!I54="","",B.Ind!I54)</f>
        <v/>
      </c>
      <c r="S51" s="36" t="str">
        <f>IF(B.Ind!K54="","",B.Ind!K54)</f>
        <v/>
      </c>
      <c r="T51" s="37" t="str">
        <f>IF(B.Ind!L54="","",B.Ind!L54)</f>
        <v/>
      </c>
      <c r="U51" s="36" t="str">
        <f>IF(MM!D54="","",MM!D54)</f>
        <v/>
      </c>
      <c r="V51" s="37" t="str">
        <f>IF(MM!E54="","",MM!E54)</f>
        <v/>
      </c>
      <c r="W51" s="36" t="str">
        <f>IF(MM!H54="","",MM!H54)</f>
        <v/>
      </c>
      <c r="X51" s="37" t="str">
        <f>IF(MM!I54="","",MM!I54)</f>
        <v/>
      </c>
      <c r="Y51" s="36" t="str">
        <f>IF(MM!K54="","",MM!K54)</f>
        <v/>
      </c>
      <c r="Z51" s="37" t="str">
        <f>IF(MM!L54="","",MM!L54)</f>
        <v/>
      </c>
      <c r="AA51" s="36" t="str">
        <f>IF(IPA!D54="","",IPA!D54)</f>
        <v/>
      </c>
      <c r="AB51" s="37" t="str">
        <f>IF(IPA!E54="","",IPA!E54)</f>
        <v/>
      </c>
      <c r="AC51" s="36" t="str">
        <f>IF(IPA!H54="","",IPA!H54)</f>
        <v/>
      </c>
      <c r="AD51" s="37" t="str">
        <f>IF(IPA!I54="","",IPA!I54)</f>
        <v/>
      </c>
      <c r="AE51" s="36" t="str">
        <f>IF(IPA!K54="","",IPA!K54)</f>
        <v/>
      </c>
      <c r="AF51" s="37" t="str">
        <f>IF(IPA!L54="","",IPA!L54)</f>
        <v/>
      </c>
      <c r="AG51" s="36" t="str">
        <f>IF(IPS!D54="","",IPS!D54)</f>
        <v/>
      </c>
      <c r="AH51" s="37" t="str">
        <f>IF(IPS!E54="","",IPS!E54)</f>
        <v/>
      </c>
      <c r="AI51" s="36" t="str">
        <f>IF(IPS!H54="","",IPS!H54)</f>
        <v/>
      </c>
      <c r="AJ51" s="37" t="str">
        <f>IF(IPS!I54="","",IPS!I54)</f>
        <v/>
      </c>
      <c r="AK51" s="36" t="str">
        <f>IF(IPS!K54="","",IPS!K54)</f>
        <v/>
      </c>
      <c r="AL51" s="37" t="str">
        <f>IF(IPS!L54="","",IPS!L54)</f>
        <v/>
      </c>
      <c r="AM51" s="36" t="str">
        <f>IF(BIng!D54="","",BIng!D54)</f>
        <v/>
      </c>
      <c r="AN51" s="37" t="str">
        <f>IF(BIng!E54="","",BIng!E54)</f>
        <v/>
      </c>
      <c r="AO51" s="36" t="str">
        <f>IF(BIng!H54="","",BIng!H54)</f>
        <v/>
      </c>
      <c r="AP51" s="37" t="str">
        <f>IF(BIng!I54="","",BIng!I54)</f>
        <v/>
      </c>
      <c r="AQ51" s="36" t="str">
        <f>IF(BIng!K54="","",BIng!K54)</f>
        <v/>
      </c>
      <c r="AR51" s="37" t="str">
        <f>IF(BIng!L54="","",BIng!L54)</f>
        <v/>
      </c>
      <c r="AS51" s="36" t="str">
        <f>IF(SBd!D54="","",SBd!D54)</f>
        <v/>
      </c>
      <c r="AT51" s="37" t="str">
        <f>IF(SBd!E54="","",SBd!E54)</f>
        <v/>
      </c>
      <c r="AU51" s="36" t="str">
        <f>IF(SBd!H54="","",SBd!H54)</f>
        <v/>
      </c>
      <c r="AV51" s="37" t="str">
        <f>IF(SBd!I54="","",SBd!I54)</f>
        <v/>
      </c>
      <c r="AW51" s="36" t="str">
        <f>IF(SBd!K54="","",SBd!K54)</f>
        <v/>
      </c>
      <c r="AX51" s="37" t="str">
        <f>IF(SBd!L54="","",SBd!L54)</f>
        <v/>
      </c>
      <c r="AY51" s="36" t="str">
        <f>IF(Pjk!D54="","",Pjk!D54)</f>
        <v/>
      </c>
      <c r="AZ51" s="37" t="str">
        <f>IF(Pjk!E54="","",Pjk!E54)</f>
        <v/>
      </c>
      <c r="BA51" s="36" t="str">
        <f>IF(Pjk!H54="","",Pjk!H54)</f>
        <v/>
      </c>
      <c r="BB51" s="37" t="str">
        <f>IF(Pjk!I54="","",Pjk!I54)</f>
        <v/>
      </c>
      <c r="BC51" s="36" t="str">
        <f>IF(Pjk!K54="","",Pjk!K54)</f>
        <v/>
      </c>
      <c r="BD51" s="37" t="str">
        <f>IF(Pjk!L54="","",Pjk!L54)</f>
        <v/>
      </c>
      <c r="BE51" s="36" t="str">
        <f>IF(Prk!D54="","",Prk!D54)</f>
        <v/>
      </c>
      <c r="BF51" s="37" t="str">
        <f>IF(Prk!E54="","",Prk!E54)</f>
        <v/>
      </c>
      <c r="BG51" s="36" t="str">
        <f>IF(Prk!H54="","",Prk!H54)</f>
        <v/>
      </c>
      <c r="BH51" s="37" t="str">
        <f>IF(Prk!I54="","",Prk!I54)</f>
        <v/>
      </c>
      <c r="BI51" s="36" t="str">
        <f>IF(Prk!K54="","",Prk!K54)</f>
        <v/>
      </c>
      <c r="BJ51" s="37" t="str">
        <f>IF(Prk!L54="","",Prk!L54)</f>
        <v/>
      </c>
      <c r="BK51" s="36">
        <f t="shared" si="0"/>
        <v>0</v>
      </c>
      <c r="BL51" s="36">
        <f t="shared" si="1"/>
        <v>0</v>
      </c>
      <c r="BM51" s="36">
        <f t="shared" si="2"/>
        <v>0</v>
      </c>
      <c r="BN51" s="42">
        <f t="shared" ref="BN51:BN55" si="5">SUM(BK51:BM51)</f>
        <v>0</v>
      </c>
      <c r="BO51" s="3">
        <f t="shared" si="4"/>
        <v>1</v>
      </c>
    </row>
    <row r="52" spans="1:67" s="53" customFormat="1">
      <c r="A52" s="54">
        <v>42</v>
      </c>
      <c r="B52" s="3" t="str">
        <f>'Data Identitas'!B50</f>
        <v>ZAHARA 5</v>
      </c>
      <c r="C52" s="36" t="str">
        <f>IF(P.Ag!D55="","",P.Ag!D55)</f>
        <v/>
      </c>
      <c r="D52" s="37" t="str">
        <f>IF(P.Ag!E55="","",P.Ag!E55)</f>
        <v/>
      </c>
      <c r="E52" s="36" t="str">
        <f>IF(P.Ag!H55="","",P.Ag!H55)</f>
        <v/>
      </c>
      <c r="F52" s="37" t="str">
        <f>IF(P.Ag!I55="","",P.Ag!I55)</f>
        <v/>
      </c>
      <c r="G52" s="36" t="str">
        <f>IF(P.Ag!K55="","",P.Ag!K55)</f>
        <v/>
      </c>
      <c r="H52" s="37" t="str">
        <f>IF(P.Ag!L55="","",P.Ag!L55)</f>
        <v/>
      </c>
      <c r="I52" s="36" t="str">
        <f>IF(PPKn!D55="","",PPKn!D55)</f>
        <v/>
      </c>
      <c r="J52" s="37" t="str">
        <f>IF(PPKn!E55="","",PPKn!E55)</f>
        <v/>
      </c>
      <c r="K52" s="36" t="str">
        <f>IF(PPKn!H55="","",PPKn!H55)</f>
        <v/>
      </c>
      <c r="L52" s="37" t="str">
        <f>IF(PPKn!I55="","",PPKn!I55)</f>
        <v/>
      </c>
      <c r="M52" s="36" t="str">
        <f>IF(PPKn!K55="","",PPKn!K55)</f>
        <v/>
      </c>
      <c r="N52" s="37" t="str">
        <f>IF(PPKn!L55="","",PPKn!L55)</f>
        <v/>
      </c>
      <c r="O52" s="36" t="str">
        <f>IF(B.Ind!D55="","",B.Ind!D55)</f>
        <v/>
      </c>
      <c r="P52" s="37" t="str">
        <f>IF(B.Ind!E55="","",B.Ind!E55)</f>
        <v/>
      </c>
      <c r="Q52" s="36" t="str">
        <f>IF(B.Ind!H55="","",B.Ind!H55)</f>
        <v/>
      </c>
      <c r="R52" s="37" t="str">
        <f>IF(B.Ind!I55="","",B.Ind!I55)</f>
        <v/>
      </c>
      <c r="S52" s="36" t="str">
        <f>IF(B.Ind!K55="","",B.Ind!K55)</f>
        <v/>
      </c>
      <c r="T52" s="37" t="str">
        <f>IF(B.Ind!L55="","",B.Ind!L55)</f>
        <v/>
      </c>
      <c r="U52" s="36" t="str">
        <f>IF(MM!D55="","",MM!D55)</f>
        <v/>
      </c>
      <c r="V52" s="37" t="str">
        <f>IF(MM!E55="","",MM!E55)</f>
        <v/>
      </c>
      <c r="W52" s="36" t="str">
        <f>IF(MM!H55="","",MM!H55)</f>
        <v/>
      </c>
      <c r="X52" s="37" t="str">
        <f>IF(MM!I55="","",MM!I55)</f>
        <v/>
      </c>
      <c r="Y52" s="36" t="str">
        <f>IF(MM!K55="","",MM!K55)</f>
        <v/>
      </c>
      <c r="Z52" s="37" t="str">
        <f>IF(MM!L55="","",MM!L55)</f>
        <v/>
      </c>
      <c r="AA52" s="36" t="str">
        <f>IF(IPA!D55="","",IPA!D55)</f>
        <v/>
      </c>
      <c r="AB52" s="37" t="str">
        <f>IF(IPA!E55="","",IPA!E55)</f>
        <v/>
      </c>
      <c r="AC52" s="36" t="str">
        <f>IF(IPA!H55="","",IPA!H55)</f>
        <v/>
      </c>
      <c r="AD52" s="37" t="str">
        <f>IF(IPA!I55="","",IPA!I55)</f>
        <v/>
      </c>
      <c r="AE52" s="36" t="str">
        <f>IF(IPA!K55="","",IPA!K55)</f>
        <v/>
      </c>
      <c r="AF52" s="37" t="str">
        <f>IF(IPA!L55="","",IPA!L55)</f>
        <v/>
      </c>
      <c r="AG52" s="36" t="str">
        <f>IF(IPS!D55="","",IPS!D55)</f>
        <v/>
      </c>
      <c r="AH52" s="37" t="str">
        <f>IF(IPS!E55="","",IPS!E55)</f>
        <v/>
      </c>
      <c r="AI52" s="36" t="str">
        <f>IF(IPS!H55="","",IPS!H55)</f>
        <v/>
      </c>
      <c r="AJ52" s="37" t="str">
        <f>IF(IPS!I55="","",IPS!I55)</f>
        <v/>
      </c>
      <c r="AK52" s="36" t="str">
        <f>IF(IPS!K55="","",IPS!K55)</f>
        <v/>
      </c>
      <c r="AL52" s="37" t="str">
        <f>IF(IPS!L55="","",IPS!L55)</f>
        <v/>
      </c>
      <c r="AM52" s="36" t="str">
        <f>IF(BIng!D55="","",BIng!D55)</f>
        <v/>
      </c>
      <c r="AN52" s="37" t="str">
        <f>IF(BIng!E55="","",BIng!E55)</f>
        <v/>
      </c>
      <c r="AO52" s="36" t="str">
        <f>IF(BIng!H55="","",BIng!H55)</f>
        <v/>
      </c>
      <c r="AP52" s="37" t="str">
        <f>IF(BIng!I55="","",BIng!I55)</f>
        <v/>
      </c>
      <c r="AQ52" s="36" t="str">
        <f>IF(BIng!K55="","",BIng!K55)</f>
        <v/>
      </c>
      <c r="AR52" s="37" t="str">
        <f>IF(BIng!L55="","",BIng!L55)</f>
        <v/>
      </c>
      <c r="AS52" s="36" t="str">
        <f>IF(SBd!D55="","",SBd!D55)</f>
        <v/>
      </c>
      <c r="AT52" s="37" t="str">
        <f>IF(SBd!E55="","",SBd!E55)</f>
        <v/>
      </c>
      <c r="AU52" s="36" t="str">
        <f>IF(SBd!H55="","",SBd!H55)</f>
        <v/>
      </c>
      <c r="AV52" s="37" t="str">
        <f>IF(SBd!I55="","",SBd!I55)</f>
        <v/>
      </c>
      <c r="AW52" s="36" t="str">
        <f>IF(SBd!K55="","",SBd!K55)</f>
        <v/>
      </c>
      <c r="AX52" s="37" t="str">
        <f>IF(SBd!L55="","",SBd!L55)</f>
        <v/>
      </c>
      <c r="AY52" s="36" t="str">
        <f>IF(Pjk!D55="","",Pjk!D55)</f>
        <v/>
      </c>
      <c r="AZ52" s="37" t="str">
        <f>IF(Pjk!E55="","",Pjk!E55)</f>
        <v/>
      </c>
      <c r="BA52" s="36" t="str">
        <f>IF(Pjk!H55="","",Pjk!H55)</f>
        <v/>
      </c>
      <c r="BB52" s="37" t="str">
        <f>IF(Pjk!I55="","",Pjk!I55)</f>
        <v/>
      </c>
      <c r="BC52" s="36" t="str">
        <f>IF(Pjk!K55="","",Pjk!K55)</f>
        <v/>
      </c>
      <c r="BD52" s="37" t="str">
        <f>IF(Pjk!L55="","",Pjk!L55)</f>
        <v/>
      </c>
      <c r="BE52" s="36" t="str">
        <f>IF(Prk!D55="","",Prk!D55)</f>
        <v/>
      </c>
      <c r="BF52" s="37" t="str">
        <f>IF(Prk!E55="","",Prk!E55)</f>
        <v/>
      </c>
      <c r="BG52" s="36" t="str">
        <f>IF(Prk!H55="","",Prk!H55)</f>
        <v/>
      </c>
      <c r="BH52" s="37" t="str">
        <f>IF(Prk!I55="","",Prk!I55)</f>
        <v/>
      </c>
      <c r="BI52" s="36" t="str">
        <f>IF(Prk!K55="","",Prk!K55)</f>
        <v/>
      </c>
      <c r="BJ52" s="37" t="str">
        <f>IF(Prk!L55="","",Prk!L55)</f>
        <v/>
      </c>
      <c r="BK52" s="36">
        <f t="shared" si="0"/>
        <v>0</v>
      </c>
      <c r="BL52" s="36">
        <f t="shared" si="1"/>
        <v>0</v>
      </c>
      <c r="BM52" s="36">
        <f t="shared" si="2"/>
        <v>0</v>
      </c>
      <c r="BN52" s="42">
        <f t="shared" si="5"/>
        <v>0</v>
      </c>
      <c r="BO52" s="3">
        <f t="shared" si="4"/>
        <v>1</v>
      </c>
    </row>
    <row r="53" spans="1:67" s="53" customFormat="1">
      <c r="A53" s="54">
        <v>43</v>
      </c>
      <c r="B53" s="3" t="str">
        <f>'Data Identitas'!B51</f>
        <v>ZAHARA 6</v>
      </c>
      <c r="C53" s="36" t="str">
        <f>IF(P.Ag!D56="","",P.Ag!D56)</f>
        <v/>
      </c>
      <c r="D53" s="37" t="str">
        <f>IF(P.Ag!E56="","",P.Ag!E56)</f>
        <v/>
      </c>
      <c r="E53" s="36" t="str">
        <f>IF(P.Ag!H56="","",P.Ag!H56)</f>
        <v/>
      </c>
      <c r="F53" s="37" t="str">
        <f>IF(P.Ag!I56="","",P.Ag!I56)</f>
        <v/>
      </c>
      <c r="G53" s="36" t="str">
        <f>IF(P.Ag!K56="","",P.Ag!K56)</f>
        <v/>
      </c>
      <c r="H53" s="37" t="str">
        <f>IF(P.Ag!L56="","",P.Ag!L56)</f>
        <v/>
      </c>
      <c r="I53" s="36" t="str">
        <f>IF(PPKn!D56="","",PPKn!D56)</f>
        <v/>
      </c>
      <c r="J53" s="37" t="str">
        <f>IF(PPKn!E56="","",PPKn!E56)</f>
        <v/>
      </c>
      <c r="K53" s="36" t="str">
        <f>IF(PPKn!H56="","",PPKn!H56)</f>
        <v/>
      </c>
      <c r="L53" s="37" t="str">
        <f>IF(PPKn!I56="","",PPKn!I56)</f>
        <v/>
      </c>
      <c r="M53" s="36" t="str">
        <f>IF(PPKn!K56="","",PPKn!K56)</f>
        <v/>
      </c>
      <c r="N53" s="37" t="str">
        <f>IF(PPKn!L56="","",PPKn!L56)</f>
        <v/>
      </c>
      <c r="O53" s="36" t="str">
        <f>IF(B.Ind!D56="","",B.Ind!D56)</f>
        <v/>
      </c>
      <c r="P53" s="37" t="str">
        <f>IF(B.Ind!E56="","",B.Ind!E56)</f>
        <v/>
      </c>
      <c r="Q53" s="36" t="str">
        <f>IF(B.Ind!H56="","",B.Ind!H56)</f>
        <v/>
      </c>
      <c r="R53" s="37" t="str">
        <f>IF(B.Ind!I56="","",B.Ind!I56)</f>
        <v/>
      </c>
      <c r="S53" s="36" t="str">
        <f>IF(B.Ind!K56="","",B.Ind!K56)</f>
        <v/>
      </c>
      <c r="T53" s="37" t="str">
        <f>IF(B.Ind!L56="","",B.Ind!L56)</f>
        <v/>
      </c>
      <c r="U53" s="36" t="str">
        <f>IF(MM!D56="","",MM!D56)</f>
        <v/>
      </c>
      <c r="V53" s="37" t="str">
        <f>IF(MM!E56="","",MM!E56)</f>
        <v/>
      </c>
      <c r="W53" s="36" t="str">
        <f>IF(MM!H56="","",MM!H56)</f>
        <v/>
      </c>
      <c r="X53" s="37" t="str">
        <f>IF(MM!I56="","",MM!I56)</f>
        <v/>
      </c>
      <c r="Y53" s="36" t="str">
        <f>IF(MM!K56="","",MM!K56)</f>
        <v/>
      </c>
      <c r="Z53" s="37" t="str">
        <f>IF(MM!L56="","",MM!L56)</f>
        <v/>
      </c>
      <c r="AA53" s="36" t="str">
        <f>IF(IPA!D56="","",IPA!D56)</f>
        <v/>
      </c>
      <c r="AB53" s="37" t="str">
        <f>IF(IPA!E56="","",IPA!E56)</f>
        <v/>
      </c>
      <c r="AC53" s="36" t="str">
        <f>IF(IPA!H56="","",IPA!H56)</f>
        <v/>
      </c>
      <c r="AD53" s="37" t="str">
        <f>IF(IPA!I56="","",IPA!I56)</f>
        <v/>
      </c>
      <c r="AE53" s="36" t="str">
        <f>IF(IPA!K56="","",IPA!K56)</f>
        <v/>
      </c>
      <c r="AF53" s="37" t="str">
        <f>IF(IPA!L56="","",IPA!L56)</f>
        <v/>
      </c>
      <c r="AG53" s="36" t="str">
        <f>IF(IPS!D56="","",IPS!D56)</f>
        <v/>
      </c>
      <c r="AH53" s="37" t="str">
        <f>IF(IPS!E56="","",IPS!E56)</f>
        <v/>
      </c>
      <c r="AI53" s="36" t="str">
        <f>IF(IPS!H56="","",IPS!H56)</f>
        <v/>
      </c>
      <c r="AJ53" s="37" t="str">
        <f>IF(IPS!I56="","",IPS!I56)</f>
        <v/>
      </c>
      <c r="AK53" s="36" t="str">
        <f>IF(IPS!K56="","",IPS!K56)</f>
        <v/>
      </c>
      <c r="AL53" s="37" t="str">
        <f>IF(IPS!L56="","",IPS!L56)</f>
        <v/>
      </c>
      <c r="AM53" s="36" t="str">
        <f>IF(BIng!D56="","",BIng!D56)</f>
        <v/>
      </c>
      <c r="AN53" s="37" t="str">
        <f>IF(BIng!E56="","",BIng!E56)</f>
        <v/>
      </c>
      <c r="AO53" s="36" t="str">
        <f>IF(BIng!H56="","",BIng!H56)</f>
        <v/>
      </c>
      <c r="AP53" s="37" t="str">
        <f>IF(BIng!I56="","",BIng!I56)</f>
        <v/>
      </c>
      <c r="AQ53" s="36" t="str">
        <f>IF(BIng!K56="","",BIng!K56)</f>
        <v/>
      </c>
      <c r="AR53" s="37" t="str">
        <f>IF(BIng!L56="","",BIng!L56)</f>
        <v/>
      </c>
      <c r="AS53" s="36" t="str">
        <f>IF(SBd!D56="","",SBd!D56)</f>
        <v/>
      </c>
      <c r="AT53" s="37" t="str">
        <f>IF(SBd!E56="","",SBd!E56)</f>
        <v/>
      </c>
      <c r="AU53" s="36" t="str">
        <f>IF(SBd!H56="","",SBd!H56)</f>
        <v/>
      </c>
      <c r="AV53" s="37" t="str">
        <f>IF(SBd!I56="","",SBd!I56)</f>
        <v/>
      </c>
      <c r="AW53" s="36" t="str">
        <f>IF(SBd!K56="","",SBd!K56)</f>
        <v/>
      </c>
      <c r="AX53" s="37" t="str">
        <f>IF(SBd!L56="","",SBd!L56)</f>
        <v/>
      </c>
      <c r="AY53" s="36" t="str">
        <f>IF(Pjk!D56="","",Pjk!D56)</f>
        <v/>
      </c>
      <c r="AZ53" s="37" t="str">
        <f>IF(Pjk!E56="","",Pjk!E56)</f>
        <v/>
      </c>
      <c r="BA53" s="36" t="str">
        <f>IF(Pjk!H56="","",Pjk!H56)</f>
        <v/>
      </c>
      <c r="BB53" s="37" t="str">
        <f>IF(Pjk!I56="","",Pjk!I56)</f>
        <v/>
      </c>
      <c r="BC53" s="36" t="str">
        <f>IF(Pjk!K56="","",Pjk!K56)</f>
        <v/>
      </c>
      <c r="BD53" s="37" t="str">
        <f>IF(Pjk!L56="","",Pjk!L56)</f>
        <v/>
      </c>
      <c r="BE53" s="36" t="str">
        <f>IF(Prk!D56="","",Prk!D56)</f>
        <v/>
      </c>
      <c r="BF53" s="37" t="str">
        <f>IF(Prk!E56="","",Prk!E56)</f>
        <v/>
      </c>
      <c r="BG53" s="36" t="str">
        <f>IF(Prk!H56="","",Prk!H56)</f>
        <v/>
      </c>
      <c r="BH53" s="37" t="str">
        <f>IF(Prk!I56="","",Prk!I56)</f>
        <v/>
      </c>
      <c r="BI53" s="36" t="str">
        <f>IF(Prk!K56="","",Prk!K56)</f>
        <v/>
      </c>
      <c r="BJ53" s="37" t="str">
        <f>IF(Prk!L56="","",Prk!L56)</f>
        <v/>
      </c>
      <c r="BK53" s="36">
        <f t="shared" si="0"/>
        <v>0</v>
      </c>
      <c r="BL53" s="36">
        <f t="shared" si="1"/>
        <v>0</v>
      </c>
      <c r="BM53" s="36">
        <f t="shared" si="2"/>
        <v>0</v>
      </c>
      <c r="BN53" s="42">
        <f t="shared" si="5"/>
        <v>0</v>
      </c>
      <c r="BO53" s="3">
        <f t="shared" si="4"/>
        <v>1</v>
      </c>
    </row>
    <row r="54" spans="1:67" s="53" customFormat="1">
      <c r="A54" s="54">
        <v>44</v>
      </c>
      <c r="B54" s="3" t="str">
        <f>'Data Identitas'!B52</f>
        <v>ZAHARA 7</v>
      </c>
      <c r="C54" s="36" t="str">
        <f>IF(P.Ag!D57="","",P.Ag!D57)</f>
        <v/>
      </c>
      <c r="D54" s="37" t="str">
        <f>IF(P.Ag!E57="","",P.Ag!E57)</f>
        <v/>
      </c>
      <c r="E54" s="36" t="str">
        <f>IF(P.Ag!H57="","",P.Ag!H57)</f>
        <v/>
      </c>
      <c r="F54" s="37" t="str">
        <f>IF(P.Ag!I57="","",P.Ag!I57)</f>
        <v/>
      </c>
      <c r="G54" s="36" t="str">
        <f>IF(P.Ag!K57="","",P.Ag!K57)</f>
        <v/>
      </c>
      <c r="H54" s="37" t="str">
        <f>IF(P.Ag!L57="","",P.Ag!L57)</f>
        <v/>
      </c>
      <c r="I54" s="36" t="str">
        <f>IF(PPKn!D57="","",PPKn!D57)</f>
        <v/>
      </c>
      <c r="J54" s="37" t="str">
        <f>IF(PPKn!E57="","",PPKn!E57)</f>
        <v/>
      </c>
      <c r="K54" s="36" t="str">
        <f>IF(PPKn!H57="","",PPKn!H57)</f>
        <v/>
      </c>
      <c r="L54" s="37" t="str">
        <f>IF(PPKn!I57="","",PPKn!I57)</f>
        <v/>
      </c>
      <c r="M54" s="36" t="str">
        <f>IF(PPKn!K57="","",PPKn!K57)</f>
        <v/>
      </c>
      <c r="N54" s="37" t="str">
        <f>IF(PPKn!L57="","",PPKn!L57)</f>
        <v/>
      </c>
      <c r="O54" s="36" t="str">
        <f>IF(B.Ind!D57="","",B.Ind!D57)</f>
        <v/>
      </c>
      <c r="P54" s="37" t="str">
        <f>IF(B.Ind!E57="","",B.Ind!E57)</f>
        <v/>
      </c>
      <c r="Q54" s="36" t="str">
        <f>IF(B.Ind!H57="","",B.Ind!H57)</f>
        <v/>
      </c>
      <c r="R54" s="37" t="str">
        <f>IF(B.Ind!I57="","",B.Ind!I57)</f>
        <v/>
      </c>
      <c r="S54" s="36" t="str">
        <f>IF(B.Ind!K57="","",B.Ind!K57)</f>
        <v/>
      </c>
      <c r="T54" s="37" t="str">
        <f>IF(B.Ind!L57="","",B.Ind!L57)</f>
        <v/>
      </c>
      <c r="U54" s="36" t="str">
        <f>IF(MM!D57="","",MM!D57)</f>
        <v/>
      </c>
      <c r="V54" s="37" t="str">
        <f>IF(MM!E57="","",MM!E57)</f>
        <v/>
      </c>
      <c r="W54" s="36" t="str">
        <f>IF(MM!H57="","",MM!H57)</f>
        <v/>
      </c>
      <c r="X54" s="37" t="str">
        <f>IF(MM!I57="","",MM!I57)</f>
        <v/>
      </c>
      <c r="Y54" s="36" t="str">
        <f>IF(MM!K57="","",MM!K57)</f>
        <v/>
      </c>
      <c r="Z54" s="37" t="str">
        <f>IF(MM!L57="","",MM!L57)</f>
        <v/>
      </c>
      <c r="AA54" s="36" t="str">
        <f>IF(IPA!D57="","",IPA!D57)</f>
        <v/>
      </c>
      <c r="AB54" s="37" t="str">
        <f>IF(IPA!E57="","",IPA!E57)</f>
        <v/>
      </c>
      <c r="AC54" s="36" t="str">
        <f>IF(IPA!H57="","",IPA!H57)</f>
        <v/>
      </c>
      <c r="AD54" s="37" t="str">
        <f>IF(IPA!I57="","",IPA!I57)</f>
        <v/>
      </c>
      <c r="AE54" s="36" t="str">
        <f>IF(IPA!K57="","",IPA!K57)</f>
        <v/>
      </c>
      <c r="AF54" s="37" t="str">
        <f>IF(IPA!L57="","",IPA!L57)</f>
        <v/>
      </c>
      <c r="AG54" s="36" t="str">
        <f>IF(IPS!D57="","",IPS!D57)</f>
        <v/>
      </c>
      <c r="AH54" s="37" t="str">
        <f>IF(IPS!E57="","",IPS!E57)</f>
        <v/>
      </c>
      <c r="AI54" s="36" t="str">
        <f>IF(IPS!H57="","",IPS!H57)</f>
        <v/>
      </c>
      <c r="AJ54" s="37" t="str">
        <f>IF(IPS!I57="","",IPS!I57)</f>
        <v/>
      </c>
      <c r="AK54" s="36" t="str">
        <f>IF(IPS!K57="","",IPS!K57)</f>
        <v/>
      </c>
      <c r="AL54" s="37" t="str">
        <f>IF(IPS!L57="","",IPS!L57)</f>
        <v/>
      </c>
      <c r="AM54" s="36" t="str">
        <f>IF(BIng!D57="","",BIng!D57)</f>
        <v/>
      </c>
      <c r="AN54" s="37" t="str">
        <f>IF(BIng!E57="","",BIng!E57)</f>
        <v/>
      </c>
      <c r="AO54" s="36" t="str">
        <f>IF(BIng!H57="","",BIng!H57)</f>
        <v/>
      </c>
      <c r="AP54" s="37" t="str">
        <f>IF(BIng!I57="","",BIng!I57)</f>
        <v/>
      </c>
      <c r="AQ54" s="36" t="str">
        <f>IF(BIng!K57="","",BIng!K57)</f>
        <v/>
      </c>
      <c r="AR54" s="37" t="str">
        <f>IF(BIng!L57="","",BIng!L57)</f>
        <v/>
      </c>
      <c r="AS54" s="36" t="str">
        <f>IF(SBd!D57="","",SBd!D57)</f>
        <v/>
      </c>
      <c r="AT54" s="37" t="str">
        <f>IF(SBd!E57="","",SBd!E57)</f>
        <v/>
      </c>
      <c r="AU54" s="36" t="str">
        <f>IF(SBd!H57="","",SBd!H57)</f>
        <v/>
      </c>
      <c r="AV54" s="37" t="str">
        <f>IF(SBd!I57="","",SBd!I57)</f>
        <v/>
      </c>
      <c r="AW54" s="36" t="str">
        <f>IF(SBd!K57="","",SBd!K57)</f>
        <v/>
      </c>
      <c r="AX54" s="37" t="str">
        <f>IF(SBd!L57="","",SBd!L57)</f>
        <v/>
      </c>
      <c r="AY54" s="36" t="str">
        <f>IF(Pjk!D57="","",Pjk!D57)</f>
        <v/>
      </c>
      <c r="AZ54" s="37" t="str">
        <f>IF(Pjk!E57="","",Pjk!E57)</f>
        <v/>
      </c>
      <c r="BA54" s="36" t="str">
        <f>IF(Pjk!H57="","",Pjk!H57)</f>
        <v/>
      </c>
      <c r="BB54" s="37" t="str">
        <f>IF(Pjk!I57="","",Pjk!I57)</f>
        <v/>
      </c>
      <c r="BC54" s="36" t="str">
        <f>IF(Pjk!K57="","",Pjk!K57)</f>
        <v/>
      </c>
      <c r="BD54" s="37" t="str">
        <f>IF(Pjk!L57="","",Pjk!L57)</f>
        <v/>
      </c>
      <c r="BE54" s="36" t="str">
        <f>IF(Prk!D57="","",Prk!D57)</f>
        <v/>
      </c>
      <c r="BF54" s="37" t="str">
        <f>IF(Prk!E57="","",Prk!E57)</f>
        <v/>
      </c>
      <c r="BG54" s="36" t="str">
        <f>IF(Prk!H57="","",Prk!H57)</f>
        <v/>
      </c>
      <c r="BH54" s="37" t="str">
        <f>IF(Prk!I57="","",Prk!I57)</f>
        <v/>
      </c>
      <c r="BI54" s="36" t="str">
        <f>IF(Prk!K57="","",Prk!K57)</f>
        <v/>
      </c>
      <c r="BJ54" s="37" t="str">
        <f>IF(Prk!L57="","",Prk!L57)</f>
        <v/>
      </c>
      <c r="BK54" s="36">
        <f t="shared" si="0"/>
        <v>0</v>
      </c>
      <c r="BL54" s="36">
        <f t="shared" si="1"/>
        <v>0</v>
      </c>
      <c r="BM54" s="36">
        <f t="shared" si="2"/>
        <v>0</v>
      </c>
      <c r="BN54" s="42">
        <f t="shared" si="5"/>
        <v>0</v>
      </c>
      <c r="BO54" s="3">
        <f t="shared" si="4"/>
        <v>1</v>
      </c>
    </row>
    <row r="55" spans="1:67" s="53" customFormat="1">
      <c r="A55" s="54">
        <v>45</v>
      </c>
      <c r="B55" s="3" t="str">
        <f>'Data Identitas'!B53</f>
        <v>ZAHARA 8</v>
      </c>
      <c r="C55" s="36" t="str">
        <f>IF(P.Ag!D58="","",P.Ag!D58)</f>
        <v/>
      </c>
      <c r="D55" s="37" t="str">
        <f>IF(P.Ag!E58="","",P.Ag!E58)</f>
        <v/>
      </c>
      <c r="E55" s="36" t="str">
        <f>IF(P.Ag!H58="","",P.Ag!H58)</f>
        <v/>
      </c>
      <c r="F55" s="37" t="str">
        <f>IF(P.Ag!I58="","",P.Ag!I58)</f>
        <v/>
      </c>
      <c r="G55" s="36" t="str">
        <f>IF(P.Ag!K58="","",P.Ag!K58)</f>
        <v/>
      </c>
      <c r="H55" s="37" t="str">
        <f>IF(P.Ag!L58="","",P.Ag!L58)</f>
        <v/>
      </c>
      <c r="I55" s="36" t="str">
        <f>IF(PPKn!D58="","",PPKn!D58)</f>
        <v/>
      </c>
      <c r="J55" s="37" t="str">
        <f>IF(PPKn!E58="","",PPKn!E58)</f>
        <v/>
      </c>
      <c r="K55" s="36" t="str">
        <f>IF(PPKn!H58="","",PPKn!H58)</f>
        <v/>
      </c>
      <c r="L55" s="37" t="str">
        <f>IF(PPKn!I58="","",PPKn!I58)</f>
        <v/>
      </c>
      <c r="M55" s="36" t="str">
        <f>IF(PPKn!K58="","",PPKn!K58)</f>
        <v/>
      </c>
      <c r="N55" s="37" t="str">
        <f>IF(PPKn!L58="","",PPKn!L58)</f>
        <v/>
      </c>
      <c r="O55" s="36" t="str">
        <f>IF(B.Ind!D58="","",B.Ind!D58)</f>
        <v/>
      </c>
      <c r="P55" s="37" t="str">
        <f>IF(B.Ind!E58="","",B.Ind!E58)</f>
        <v/>
      </c>
      <c r="Q55" s="36" t="str">
        <f>IF(B.Ind!H58="","",B.Ind!H58)</f>
        <v/>
      </c>
      <c r="R55" s="37" t="str">
        <f>IF(B.Ind!I58="","",B.Ind!I58)</f>
        <v/>
      </c>
      <c r="S55" s="36" t="str">
        <f>IF(B.Ind!K58="","",B.Ind!K58)</f>
        <v/>
      </c>
      <c r="T55" s="37" t="str">
        <f>IF(B.Ind!L58="","",B.Ind!L58)</f>
        <v/>
      </c>
      <c r="U55" s="36" t="str">
        <f>IF(MM!D58="","",MM!D58)</f>
        <v/>
      </c>
      <c r="V55" s="37" t="str">
        <f>IF(MM!E58="","",MM!E58)</f>
        <v/>
      </c>
      <c r="W55" s="36" t="str">
        <f>IF(MM!H58="","",MM!H58)</f>
        <v/>
      </c>
      <c r="X55" s="37" t="str">
        <f>IF(MM!I58="","",MM!I58)</f>
        <v/>
      </c>
      <c r="Y55" s="36" t="str">
        <f>IF(MM!K58="","",MM!K58)</f>
        <v/>
      </c>
      <c r="Z55" s="37" t="str">
        <f>IF(MM!L58="","",MM!L58)</f>
        <v/>
      </c>
      <c r="AA55" s="36" t="str">
        <f>IF(IPA!D58="","",IPA!D58)</f>
        <v/>
      </c>
      <c r="AB55" s="37" t="str">
        <f>IF(IPA!E58="","",IPA!E58)</f>
        <v/>
      </c>
      <c r="AC55" s="36" t="str">
        <f>IF(IPA!H58="","",IPA!H58)</f>
        <v/>
      </c>
      <c r="AD55" s="37" t="str">
        <f>IF(IPA!I58="","",IPA!I58)</f>
        <v/>
      </c>
      <c r="AE55" s="36" t="str">
        <f>IF(IPA!K58="","",IPA!K58)</f>
        <v/>
      </c>
      <c r="AF55" s="37" t="str">
        <f>IF(IPA!L58="","",IPA!L58)</f>
        <v/>
      </c>
      <c r="AG55" s="36" t="str">
        <f>IF(IPS!D58="","",IPS!D58)</f>
        <v/>
      </c>
      <c r="AH55" s="37" t="str">
        <f>IF(IPS!E58="","",IPS!E58)</f>
        <v/>
      </c>
      <c r="AI55" s="36" t="str">
        <f>IF(IPS!H58="","",IPS!H58)</f>
        <v/>
      </c>
      <c r="AJ55" s="37" t="str">
        <f>IF(IPS!I58="","",IPS!I58)</f>
        <v/>
      </c>
      <c r="AK55" s="36" t="str">
        <f>IF(IPS!K58="","",IPS!K58)</f>
        <v/>
      </c>
      <c r="AL55" s="37" t="str">
        <f>IF(IPS!L58="","",IPS!L58)</f>
        <v/>
      </c>
      <c r="AM55" s="36" t="str">
        <f>IF(BIng!D58="","",BIng!D58)</f>
        <v/>
      </c>
      <c r="AN55" s="37" t="str">
        <f>IF(BIng!E58="","",BIng!E58)</f>
        <v/>
      </c>
      <c r="AO55" s="36" t="str">
        <f>IF(BIng!H58="","",BIng!H58)</f>
        <v/>
      </c>
      <c r="AP55" s="37" t="str">
        <f>IF(BIng!I58="","",BIng!I58)</f>
        <v/>
      </c>
      <c r="AQ55" s="36" t="str">
        <f>IF(BIng!K58="","",BIng!K58)</f>
        <v/>
      </c>
      <c r="AR55" s="37" t="str">
        <f>IF(BIng!L58="","",BIng!L58)</f>
        <v/>
      </c>
      <c r="AS55" s="36" t="str">
        <f>IF(SBd!D58="","",SBd!D58)</f>
        <v/>
      </c>
      <c r="AT55" s="37" t="str">
        <f>IF(SBd!E58="","",SBd!E58)</f>
        <v/>
      </c>
      <c r="AU55" s="36" t="str">
        <f>IF(SBd!H58="","",SBd!H58)</f>
        <v/>
      </c>
      <c r="AV55" s="37" t="str">
        <f>IF(SBd!I58="","",SBd!I58)</f>
        <v/>
      </c>
      <c r="AW55" s="36" t="str">
        <f>IF(SBd!K58="","",SBd!K58)</f>
        <v/>
      </c>
      <c r="AX55" s="37" t="str">
        <f>IF(SBd!L58="","",SBd!L58)</f>
        <v/>
      </c>
      <c r="AY55" s="36" t="str">
        <f>IF(Pjk!D58="","",Pjk!D58)</f>
        <v/>
      </c>
      <c r="AZ55" s="37" t="str">
        <f>IF(Pjk!E58="","",Pjk!E58)</f>
        <v/>
      </c>
      <c r="BA55" s="36" t="str">
        <f>IF(Pjk!H58="","",Pjk!H58)</f>
        <v/>
      </c>
      <c r="BB55" s="37" t="str">
        <f>IF(Pjk!I58="","",Pjk!I58)</f>
        <v/>
      </c>
      <c r="BC55" s="36" t="str">
        <f>IF(Pjk!K58="","",Pjk!K58)</f>
        <v/>
      </c>
      <c r="BD55" s="37" t="str">
        <f>IF(Pjk!L58="","",Pjk!L58)</f>
        <v/>
      </c>
      <c r="BE55" s="36" t="str">
        <f>IF(Prk!D58="","",Prk!D58)</f>
        <v/>
      </c>
      <c r="BF55" s="37" t="str">
        <f>IF(Prk!E58="","",Prk!E58)</f>
        <v/>
      </c>
      <c r="BG55" s="36" t="str">
        <f>IF(Prk!H58="","",Prk!H58)</f>
        <v/>
      </c>
      <c r="BH55" s="37" t="str">
        <f>IF(Prk!I58="","",Prk!I58)</f>
        <v/>
      </c>
      <c r="BI55" s="36" t="str">
        <f>IF(Prk!K58="","",Prk!K58)</f>
        <v/>
      </c>
      <c r="BJ55" s="37" t="str">
        <f>IF(Prk!L58="","",Prk!L58)</f>
        <v/>
      </c>
      <c r="BK55" s="36">
        <f t="shared" si="0"/>
        <v>0</v>
      </c>
      <c r="BL55" s="36">
        <f t="shared" si="1"/>
        <v>0</v>
      </c>
      <c r="BM55" s="36">
        <f t="shared" si="2"/>
        <v>0</v>
      </c>
      <c r="BN55" s="42">
        <f t="shared" si="5"/>
        <v>0</v>
      </c>
      <c r="BO55" s="3">
        <f t="shared" si="4"/>
        <v>1</v>
      </c>
    </row>
    <row r="56" spans="1:67" s="154" customFormat="1" ht="16.5">
      <c r="A56" s="149"/>
      <c r="B56" s="150" t="s">
        <v>72</v>
      </c>
      <c r="C56" s="151" t="str">
        <f>IFERROR(AVERAGE(C11:C55),"")</f>
        <v/>
      </c>
      <c r="D56" s="152"/>
      <c r="E56" s="151" t="str">
        <f>IFERROR(AVERAGE(E11:E55),"")</f>
        <v/>
      </c>
      <c r="F56" s="152"/>
      <c r="G56" s="151" t="str">
        <f>IFERROR(AVERAGE(G11:G55),"")</f>
        <v/>
      </c>
      <c r="H56" s="152"/>
      <c r="I56" s="151" t="str">
        <f>IFERROR(AVERAGE(I11:I55),"")</f>
        <v/>
      </c>
      <c r="J56" s="152"/>
      <c r="K56" s="151" t="str">
        <f>IFERROR(AVERAGE(K11:K55),"")</f>
        <v/>
      </c>
      <c r="L56" s="152"/>
      <c r="M56" s="151" t="str">
        <f>IFERROR(AVERAGE(M11:M55),"")</f>
        <v/>
      </c>
      <c r="N56" s="152"/>
      <c r="O56" s="151" t="str">
        <f>IFERROR(AVERAGE(O11:O55),"")</f>
        <v/>
      </c>
      <c r="P56" s="152"/>
      <c r="Q56" s="151" t="str">
        <f>IFERROR(AVERAGE(Q11:Q55),"")</f>
        <v/>
      </c>
      <c r="R56" s="152"/>
      <c r="S56" s="151" t="str">
        <f>IFERROR(AVERAGE(S11:S55),"")</f>
        <v/>
      </c>
      <c r="T56" s="152"/>
      <c r="U56" s="151" t="str">
        <f>IFERROR(AVERAGE(U11:U55),"")</f>
        <v/>
      </c>
      <c r="V56" s="152"/>
      <c r="W56" s="151" t="str">
        <f>IFERROR(AVERAGE(W11:W55),"")</f>
        <v/>
      </c>
      <c r="X56" s="152"/>
      <c r="Y56" s="151" t="str">
        <f>IFERROR(AVERAGE(Y11:Y55),"")</f>
        <v/>
      </c>
      <c r="Z56" s="152"/>
      <c r="AA56" s="151" t="str">
        <f>IFERROR(AVERAGE(AA11:AA55),"")</f>
        <v/>
      </c>
      <c r="AB56" s="152"/>
      <c r="AC56" s="151" t="str">
        <f>IFERROR(AVERAGE(AC11:AC55),"")</f>
        <v/>
      </c>
      <c r="AD56" s="152"/>
      <c r="AE56" s="151" t="str">
        <f>IFERROR(AVERAGE(AE11:AE55),"")</f>
        <v/>
      </c>
      <c r="AF56" s="152"/>
      <c r="AG56" s="151" t="str">
        <f>IFERROR(AVERAGE(AG11:AG55),"")</f>
        <v/>
      </c>
      <c r="AH56" s="152"/>
      <c r="AI56" s="151" t="str">
        <f>IFERROR(AVERAGE(AI11:AI55),"")</f>
        <v/>
      </c>
      <c r="AJ56" s="37" t="str">
        <f>IF(IPS!I59="","",IPS!I59)</f>
        <v/>
      </c>
      <c r="AK56" s="151" t="str">
        <f>IFERROR(AVERAGE(AK11:AK55),"")</f>
        <v/>
      </c>
      <c r="AL56" s="152"/>
      <c r="AM56" s="151" t="str">
        <f>IFERROR(AVERAGE(AM11:AM55),"")</f>
        <v/>
      </c>
      <c r="AN56" s="152"/>
      <c r="AO56" s="151" t="str">
        <f>IFERROR(AVERAGE(AO11:AO55),"")</f>
        <v/>
      </c>
      <c r="AP56" s="152"/>
      <c r="AQ56" s="151" t="str">
        <f>IFERROR(AVERAGE(AQ11:AQ55),"")</f>
        <v/>
      </c>
      <c r="AR56" s="152"/>
      <c r="AS56" s="151" t="str">
        <f>IFERROR(AVERAGE(AS11:AS55),"")</f>
        <v/>
      </c>
      <c r="AT56" s="37" t="str">
        <f>IF(SBd!E59="","",SBd!E59)</f>
        <v/>
      </c>
      <c r="AU56" s="151" t="str">
        <f>IFERROR(AVERAGE(AU11:AU55),"")</f>
        <v/>
      </c>
      <c r="AV56" s="152"/>
      <c r="AW56" s="151" t="str">
        <f>IFERROR(AVERAGE(AW11:AW55),"")</f>
        <v/>
      </c>
      <c r="AX56" s="152"/>
      <c r="AY56" s="151" t="str">
        <f>IFERROR(AVERAGE(AY11:AY55),"")</f>
        <v/>
      </c>
      <c r="AZ56" s="152"/>
      <c r="BA56" s="151" t="str">
        <f>IFERROR(AVERAGE(BA11:BA55),"")</f>
        <v/>
      </c>
      <c r="BB56" s="152"/>
      <c r="BC56" s="151" t="str">
        <f>IFERROR(AVERAGE(BC11:BC55),"")</f>
        <v/>
      </c>
      <c r="BD56" s="152"/>
      <c r="BE56" s="151" t="str">
        <f>IFERROR(AVERAGE(BE11:BE55),"")</f>
        <v/>
      </c>
      <c r="BF56" s="152"/>
      <c r="BG56" s="151" t="str">
        <f>IFERROR(AVERAGE(BG11:BG55),"")</f>
        <v/>
      </c>
      <c r="BH56" s="152"/>
      <c r="BI56" s="151" t="str">
        <f>IFERROR(AVERAGE(BI11:BI55),"")</f>
        <v/>
      </c>
      <c r="BJ56" s="152"/>
      <c r="BK56" s="151">
        <f>IFERROR(AVERAGE(BK11:BK55),"")</f>
        <v>0</v>
      </c>
      <c r="BL56" s="151">
        <f>IFERROR(AVERAGE(BL11:BL55),"")</f>
        <v>0</v>
      </c>
      <c r="BM56" s="151">
        <f>IFERROR(AVERAGE(BM11:BM55),"")</f>
        <v>0</v>
      </c>
      <c r="BN56" s="151">
        <f>IFERROR(AVERAGE(BN11:BN55),"")</f>
        <v>0</v>
      </c>
      <c r="BO56" s="153"/>
    </row>
    <row r="57" spans="1:67"/>
  </sheetData>
  <sheetProtection password="DC9D" sheet="1" objects="1" scenarios="1"/>
  <customSheetViews>
    <customSheetView guid="{3AAD01A2-9FF9-4DC3-96F0-2732E879BCFC}" scale="130" showGridLines="0" showRowCol="0" hiddenRows="1" hiddenColumns="1">
      <pageMargins left="0.7" right="0.7" top="0.75" bottom="0.75" header="0.3" footer="0.3"/>
      <pageSetup paperSize="9" orientation="portrait" horizontalDpi="4294967293" verticalDpi="0" r:id="rId1"/>
    </customSheetView>
  </customSheetViews>
  <mergeCells count="55">
    <mergeCell ref="BN8:BN10"/>
    <mergeCell ref="AG8:AL8"/>
    <mergeCell ref="Y9:Z9"/>
    <mergeCell ref="K9:L9"/>
    <mergeCell ref="M9:N9"/>
    <mergeCell ref="O9:P9"/>
    <mergeCell ref="Q9:R9"/>
    <mergeCell ref="S9:T9"/>
    <mergeCell ref="AK9:AL9"/>
    <mergeCell ref="AM9:AN9"/>
    <mergeCell ref="AO9:AP9"/>
    <mergeCell ref="AQ9:AR9"/>
    <mergeCell ref="AW9:AX9"/>
    <mergeCell ref="AA9:AB9"/>
    <mergeCell ref="AC9:AD9"/>
    <mergeCell ref="AE9:AF9"/>
    <mergeCell ref="BO8:BO10"/>
    <mergeCell ref="D5:AB5"/>
    <mergeCell ref="C6:E6"/>
    <mergeCell ref="F6:H6"/>
    <mergeCell ref="I6:L6"/>
    <mergeCell ref="M6:P6"/>
    <mergeCell ref="R6:U6"/>
    <mergeCell ref="V6:X6"/>
    <mergeCell ref="AM8:AR8"/>
    <mergeCell ref="AS8:AX8"/>
    <mergeCell ref="AY8:BD8"/>
    <mergeCell ref="BE8:BJ8"/>
    <mergeCell ref="C8:H8"/>
    <mergeCell ref="AU9:AV9"/>
    <mergeCell ref="U8:Z8"/>
    <mergeCell ref="AA8:AF8"/>
    <mergeCell ref="A8:A10"/>
    <mergeCell ref="C9:D9"/>
    <mergeCell ref="E9:F9"/>
    <mergeCell ref="G9:H9"/>
    <mergeCell ref="I9:J9"/>
    <mergeCell ref="B8:B10"/>
    <mergeCell ref="I8:N8"/>
    <mergeCell ref="AG9:AH9"/>
    <mergeCell ref="BK8:BM8"/>
    <mergeCell ref="AY9:AZ9"/>
    <mergeCell ref="BA9:BB9"/>
    <mergeCell ref="BC9:BD9"/>
    <mergeCell ref="BE9:BF9"/>
    <mergeCell ref="BG9:BH9"/>
    <mergeCell ref="BI9:BJ9"/>
    <mergeCell ref="AI9:AJ9"/>
    <mergeCell ref="AS9:AT9"/>
    <mergeCell ref="C1:AC1"/>
    <mergeCell ref="C2:AC2"/>
    <mergeCell ref="C3:AC3"/>
    <mergeCell ref="O8:T8"/>
    <mergeCell ref="U9:V9"/>
    <mergeCell ref="W9:X9"/>
  </mergeCells>
  <pageMargins left="0.7" right="0.7" top="0.75" bottom="0.75" header="0.3" footer="0.3"/>
  <pageSetup paperSize="9" orientation="portrait" horizontalDpi="4294967293" verticalDpi="0" r:id="rId2"/>
  <drawing r:id="rId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BT60"/>
  <sheetViews>
    <sheetView showGridLines="0" showRowColHeaders="0" zoomScale="70" zoomScaleNormal="70" workbookViewId="0">
      <pane ySplit="13" topLeftCell="A14" activePane="bottomLeft" state="frozen"/>
      <selection pane="bottomLeft" activeCell="A14" sqref="A14"/>
    </sheetView>
  </sheetViews>
  <sheetFormatPr defaultColWidth="0" defaultRowHeight="15" customHeight="1" zeroHeight="1"/>
  <cols>
    <col min="1" max="1" width="4.7109375" style="55" customWidth="1"/>
    <col min="2" max="2" width="29.42578125" style="57" bestFit="1" customWidth="1"/>
    <col min="3" max="12" width="15.7109375" style="38" customWidth="1"/>
    <col min="13" max="13" width="51.7109375" style="57" bestFit="1" customWidth="1"/>
    <col min="14" max="72" width="0" style="57" hidden="1" customWidth="1"/>
    <col min="73" max="16384" width="9.140625" style="57" hidden="1"/>
  </cols>
  <sheetData>
    <row r="1" spans="1:18" s="72" customFormat="1" ht="15" customHeight="1">
      <c r="A1" s="76"/>
      <c r="B1" s="403" t="str">
        <f>Prk!C1</f>
        <v>PEMERINTAH  KOTA MEDAN</v>
      </c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</row>
    <row r="2" spans="1:18" s="72" customFormat="1" ht="15.95" customHeight="1">
      <c r="A2" s="76"/>
      <c r="B2" s="379" t="str">
        <f>Prk!C2</f>
        <v>DINAS PENDIDIKAN KOTA MEDAN</v>
      </c>
      <c r="C2" s="379"/>
      <c r="D2" s="379"/>
      <c r="E2" s="379"/>
      <c r="F2" s="379"/>
      <c r="G2" s="379"/>
      <c r="H2" s="379"/>
      <c r="I2" s="379"/>
      <c r="J2" s="379"/>
      <c r="K2" s="379"/>
      <c r="L2" s="379"/>
      <c r="M2" s="379"/>
    </row>
    <row r="3" spans="1:18" s="72" customFormat="1" ht="24.95" customHeight="1">
      <c r="A3" s="76"/>
      <c r="B3" s="404" t="str">
        <f>Prk!C3</f>
        <v>SMP NEGERI 1 TEBING TINGGI</v>
      </c>
      <c r="C3" s="404"/>
      <c r="D3" s="404"/>
      <c r="E3" s="404"/>
      <c r="F3" s="404"/>
      <c r="G3" s="404"/>
      <c r="H3" s="404"/>
      <c r="I3" s="404"/>
      <c r="J3" s="404"/>
      <c r="K3" s="404"/>
      <c r="L3" s="404"/>
      <c r="M3" s="404"/>
    </row>
    <row r="4" spans="1:18" ht="20.25">
      <c r="B4" s="405" t="s">
        <v>195</v>
      </c>
      <c r="C4" s="405"/>
      <c r="D4" s="405"/>
      <c r="E4" s="405"/>
      <c r="F4" s="405"/>
      <c r="G4" s="405"/>
      <c r="H4" s="405"/>
      <c r="I4" s="405"/>
      <c r="J4" s="405"/>
      <c r="K4" s="405"/>
      <c r="L4" s="405"/>
      <c r="M4" s="405"/>
    </row>
    <row r="5" spans="1:18">
      <c r="C5" s="56"/>
      <c r="D5" s="58"/>
      <c r="E5" s="59"/>
    </row>
    <row r="6" spans="1:18"/>
    <row r="7" spans="1:18" ht="15" customHeight="1">
      <c r="A7" s="385" t="s">
        <v>66</v>
      </c>
      <c r="B7" s="385" t="s">
        <v>2</v>
      </c>
      <c r="C7" s="397" t="s">
        <v>177</v>
      </c>
      <c r="D7" s="400" t="s">
        <v>231</v>
      </c>
      <c r="E7" s="400" t="s">
        <v>174</v>
      </c>
      <c r="F7" s="400" t="s">
        <v>28</v>
      </c>
      <c r="G7" s="400" t="s">
        <v>178</v>
      </c>
      <c r="H7" s="400" t="s">
        <v>179</v>
      </c>
      <c r="I7" s="400" t="s">
        <v>175</v>
      </c>
      <c r="J7" s="400" t="s">
        <v>40</v>
      </c>
      <c r="K7" s="400" t="s">
        <v>176</v>
      </c>
      <c r="L7" s="400" t="s">
        <v>31</v>
      </c>
      <c r="M7" s="406" t="s">
        <v>228</v>
      </c>
    </row>
    <row r="8" spans="1:18" ht="15" customHeight="1">
      <c r="A8" s="386"/>
      <c r="B8" s="386"/>
      <c r="C8" s="398"/>
      <c r="D8" s="401"/>
      <c r="E8" s="401"/>
      <c r="F8" s="401"/>
      <c r="G8" s="401"/>
      <c r="H8" s="401"/>
      <c r="I8" s="401"/>
      <c r="J8" s="401"/>
      <c r="K8" s="401"/>
      <c r="L8" s="401"/>
      <c r="M8" s="407"/>
    </row>
    <row r="9" spans="1:18" ht="15" customHeight="1">
      <c r="A9" s="386"/>
      <c r="B9" s="386"/>
      <c r="C9" s="398"/>
      <c r="D9" s="401"/>
      <c r="E9" s="401"/>
      <c r="F9" s="401"/>
      <c r="G9" s="401"/>
      <c r="H9" s="401"/>
      <c r="I9" s="401"/>
      <c r="J9" s="401"/>
      <c r="K9" s="401"/>
      <c r="L9" s="401"/>
      <c r="M9" s="407"/>
    </row>
    <row r="10" spans="1:18" ht="15" customHeight="1">
      <c r="A10" s="386"/>
      <c r="B10" s="386"/>
      <c r="C10" s="398"/>
      <c r="D10" s="401"/>
      <c r="E10" s="401"/>
      <c r="F10" s="401"/>
      <c r="G10" s="401"/>
      <c r="H10" s="401"/>
      <c r="I10" s="401"/>
      <c r="J10" s="401"/>
      <c r="K10" s="401"/>
      <c r="L10" s="401"/>
      <c r="M10" s="407"/>
    </row>
    <row r="11" spans="1:18" ht="15" customHeight="1">
      <c r="A11" s="386"/>
      <c r="B11" s="386"/>
      <c r="C11" s="399"/>
      <c r="D11" s="402"/>
      <c r="E11" s="402"/>
      <c r="F11" s="402"/>
      <c r="G11" s="402"/>
      <c r="H11" s="402"/>
      <c r="I11" s="402"/>
      <c r="J11" s="402"/>
      <c r="K11" s="402"/>
      <c r="L11" s="402"/>
      <c r="M11" s="407"/>
    </row>
    <row r="12" spans="1:18" ht="15.75" customHeight="1">
      <c r="A12" s="386"/>
      <c r="B12" s="386"/>
      <c r="C12" s="395" t="s">
        <v>173</v>
      </c>
      <c r="D12" s="395" t="s">
        <v>173</v>
      </c>
      <c r="E12" s="395" t="s">
        <v>173</v>
      </c>
      <c r="F12" s="395" t="s">
        <v>173</v>
      </c>
      <c r="G12" s="395" t="s">
        <v>173</v>
      </c>
      <c r="H12" s="395" t="s">
        <v>173</v>
      </c>
      <c r="I12" s="395" t="s">
        <v>173</v>
      </c>
      <c r="J12" s="395" t="s">
        <v>173</v>
      </c>
      <c r="K12" s="395" t="s">
        <v>173</v>
      </c>
      <c r="L12" s="395" t="s">
        <v>173</v>
      </c>
      <c r="M12" s="407"/>
    </row>
    <row r="13" spans="1:18">
      <c r="A13" s="387"/>
      <c r="B13" s="387"/>
      <c r="C13" s="396"/>
      <c r="D13" s="396"/>
      <c r="E13" s="396"/>
      <c r="F13" s="396"/>
      <c r="G13" s="396"/>
      <c r="H13" s="396"/>
      <c r="I13" s="396"/>
      <c r="J13" s="396"/>
      <c r="K13" s="396"/>
      <c r="L13" s="396"/>
      <c r="M13" s="408"/>
      <c r="N13" s="35"/>
      <c r="O13" s="35"/>
      <c r="P13" s="35"/>
      <c r="Q13" s="35"/>
      <c r="R13" s="35"/>
    </row>
    <row r="14" spans="1:18" s="40" customFormat="1" ht="150" customHeight="1">
      <c r="A14" s="71">
        <v>1</v>
      </c>
      <c r="B14" s="77" t="str">
        <f>'Data Identitas'!B9</f>
        <v>ADHE JUNAEDY</v>
      </c>
      <c r="C14" s="223">
        <f>P.Ag!M14</f>
        <v>0</v>
      </c>
      <c r="D14" s="223">
        <f>PPKn!M14</f>
        <v>0</v>
      </c>
      <c r="E14" s="223">
        <f>B.Ind!M14</f>
        <v>0</v>
      </c>
      <c r="F14" s="223">
        <f>MM!M14</f>
        <v>0</v>
      </c>
      <c r="G14" s="223">
        <f>IPA!M14</f>
        <v>0</v>
      </c>
      <c r="H14" s="223">
        <f>IPS!M14</f>
        <v>0</v>
      </c>
      <c r="I14" s="223">
        <f>BIng!M14</f>
        <v>0</v>
      </c>
      <c r="J14" s="223">
        <f>SBd!M14</f>
        <v>0</v>
      </c>
      <c r="K14" s="223">
        <f>Pjk!M14</f>
        <v>0</v>
      </c>
      <c r="L14" s="223">
        <f>Prk!M14</f>
        <v>0</v>
      </c>
      <c r="M14" s="160" t="s">
        <v>219</v>
      </c>
    </row>
    <row r="15" spans="1:18" s="40" customFormat="1" ht="150" customHeight="1">
      <c r="A15" s="71">
        <v>2</v>
      </c>
      <c r="B15" s="77" t="str">
        <f>'Data Identitas'!B10</f>
        <v>ANDRE WINDO SINAGA</v>
      </c>
      <c r="C15" s="223">
        <f>P.Ag!M15</f>
        <v>0</v>
      </c>
      <c r="D15" s="223">
        <f>PPKn!M15</f>
        <v>0</v>
      </c>
      <c r="E15" s="223">
        <f>B.Ind!M15</f>
        <v>0</v>
      </c>
      <c r="F15" s="223">
        <f>MM!M15</f>
        <v>0</v>
      </c>
      <c r="G15" s="223">
        <f>IPA!M15</f>
        <v>0</v>
      </c>
      <c r="H15" s="223">
        <f>IPS!M15</f>
        <v>0</v>
      </c>
      <c r="I15" s="223">
        <f>BIng!M15</f>
        <v>0</v>
      </c>
      <c r="J15" s="223">
        <f>SBd!M15</f>
        <v>0</v>
      </c>
      <c r="K15" s="223">
        <f>Pjk!M15</f>
        <v>0</v>
      </c>
      <c r="L15" s="223">
        <f>Prk!M15</f>
        <v>0</v>
      </c>
      <c r="M15" s="160"/>
    </row>
    <row r="16" spans="1:18" s="40" customFormat="1" ht="150" customHeight="1">
      <c r="A16" s="71">
        <v>3</v>
      </c>
      <c r="B16" s="77" t="str">
        <f>'Data Identitas'!B11</f>
        <v>ANDRIAN DWI PUTRA</v>
      </c>
      <c r="C16" s="223">
        <f>P.Ag!M16</f>
        <v>0</v>
      </c>
      <c r="D16" s="223">
        <f>PPKn!M16</f>
        <v>0</v>
      </c>
      <c r="E16" s="223">
        <f>B.Ind!M16</f>
        <v>0</v>
      </c>
      <c r="F16" s="223">
        <f>MM!M16</f>
        <v>0</v>
      </c>
      <c r="G16" s="223">
        <f>IPA!M16</f>
        <v>0</v>
      </c>
      <c r="H16" s="223">
        <f>IPS!M16</f>
        <v>0</v>
      </c>
      <c r="I16" s="223">
        <f>BIng!M16</f>
        <v>0</v>
      </c>
      <c r="J16" s="223">
        <f>SBd!M16</f>
        <v>0</v>
      </c>
      <c r="K16" s="223">
        <f>Pjk!M16</f>
        <v>0</v>
      </c>
      <c r="L16" s="223">
        <f>Prk!M16</f>
        <v>0</v>
      </c>
      <c r="M16" s="160"/>
    </row>
    <row r="17" spans="1:13" s="40" customFormat="1" ht="150" customHeight="1">
      <c r="A17" s="71">
        <v>4</v>
      </c>
      <c r="B17" s="77" t="str">
        <f>'Data Identitas'!B12</f>
        <v>BAGAS RESTU ANDINA</v>
      </c>
      <c r="C17" s="223">
        <f>P.Ag!M17</f>
        <v>0</v>
      </c>
      <c r="D17" s="223">
        <f>PPKn!M17</f>
        <v>0</v>
      </c>
      <c r="E17" s="223">
        <f>B.Ind!M17</f>
        <v>0</v>
      </c>
      <c r="F17" s="223">
        <f>MM!M17</f>
        <v>0</v>
      </c>
      <c r="G17" s="223">
        <f>IPA!M17</f>
        <v>0</v>
      </c>
      <c r="H17" s="223">
        <f>IPS!M17</f>
        <v>0</v>
      </c>
      <c r="I17" s="223">
        <f>BIng!M17</f>
        <v>0</v>
      </c>
      <c r="J17" s="223">
        <f>SBd!M17</f>
        <v>0</v>
      </c>
      <c r="K17" s="223">
        <f>Pjk!M17</f>
        <v>0</v>
      </c>
      <c r="L17" s="223">
        <f>Prk!M17</f>
        <v>0</v>
      </c>
      <c r="M17" s="160"/>
    </row>
    <row r="18" spans="1:13" s="40" customFormat="1" ht="150" customHeight="1">
      <c r="A18" s="71">
        <v>5</v>
      </c>
      <c r="B18" s="77" t="str">
        <f>'Data Identitas'!B13</f>
        <v>BAMBANG EDI NURCHOLIC</v>
      </c>
      <c r="C18" s="223">
        <f>P.Ag!M18</f>
        <v>0</v>
      </c>
      <c r="D18" s="223">
        <f>PPKn!M18</f>
        <v>0</v>
      </c>
      <c r="E18" s="223">
        <f>B.Ind!M18</f>
        <v>0</v>
      </c>
      <c r="F18" s="223">
        <f>MM!M18</f>
        <v>0</v>
      </c>
      <c r="G18" s="223">
        <f>IPA!M18</f>
        <v>0</v>
      </c>
      <c r="H18" s="223">
        <f>IPS!M18</f>
        <v>0</v>
      </c>
      <c r="I18" s="223">
        <f>BIng!M18</f>
        <v>0</v>
      </c>
      <c r="J18" s="223">
        <f>SBd!M18</f>
        <v>0</v>
      </c>
      <c r="K18" s="223">
        <f>Pjk!M18</f>
        <v>0</v>
      </c>
      <c r="L18" s="223">
        <f>Prk!M18</f>
        <v>0</v>
      </c>
      <c r="M18" s="160"/>
    </row>
    <row r="19" spans="1:13" s="40" customFormat="1" ht="150" customHeight="1">
      <c r="A19" s="71">
        <v>6</v>
      </c>
      <c r="B19" s="77" t="str">
        <f>'Data Identitas'!B14</f>
        <v>CHEIRANNY SINAGA</v>
      </c>
      <c r="C19" s="223">
        <f>P.Ag!M19</f>
        <v>0</v>
      </c>
      <c r="D19" s="223">
        <f>PPKn!M19</f>
        <v>0</v>
      </c>
      <c r="E19" s="223">
        <f>B.Ind!M19</f>
        <v>0</v>
      </c>
      <c r="F19" s="223">
        <f>MM!M19</f>
        <v>0</v>
      </c>
      <c r="G19" s="223">
        <f>IPA!M19</f>
        <v>0</v>
      </c>
      <c r="H19" s="223">
        <f>IPS!M19</f>
        <v>0</v>
      </c>
      <c r="I19" s="223">
        <f>BIng!M19</f>
        <v>0</v>
      </c>
      <c r="J19" s="223">
        <f>SBd!M19</f>
        <v>0</v>
      </c>
      <c r="K19" s="223">
        <f>Pjk!M19</f>
        <v>0</v>
      </c>
      <c r="L19" s="223">
        <f>Prk!M19</f>
        <v>0</v>
      </c>
      <c r="M19" s="160"/>
    </row>
    <row r="20" spans="1:13" s="40" customFormat="1" ht="150" customHeight="1">
      <c r="A20" s="71">
        <v>7</v>
      </c>
      <c r="B20" s="77" t="str">
        <f>'Data Identitas'!B15</f>
        <v>CIKA VIRANTY</v>
      </c>
      <c r="C20" s="223">
        <f>P.Ag!M20</f>
        <v>0</v>
      </c>
      <c r="D20" s="223">
        <f>PPKn!M20</f>
        <v>0</v>
      </c>
      <c r="E20" s="223">
        <f>B.Ind!M20</f>
        <v>0</v>
      </c>
      <c r="F20" s="223">
        <f>MM!M20</f>
        <v>0</v>
      </c>
      <c r="G20" s="223">
        <f>IPA!M20</f>
        <v>0</v>
      </c>
      <c r="H20" s="223">
        <f>IPS!M20</f>
        <v>0</v>
      </c>
      <c r="I20" s="223">
        <f>BIng!M20</f>
        <v>0</v>
      </c>
      <c r="J20" s="223">
        <f>SBd!M20</f>
        <v>0</v>
      </c>
      <c r="K20" s="223">
        <f>Pjk!M20</f>
        <v>0</v>
      </c>
      <c r="L20" s="223">
        <f>Prk!M20</f>
        <v>0</v>
      </c>
      <c r="M20" s="160"/>
    </row>
    <row r="21" spans="1:13" s="40" customFormat="1" ht="150" customHeight="1">
      <c r="A21" s="71">
        <v>8</v>
      </c>
      <c r="B21" s="77" t="str">
        <f>'Data Identitas'!B16</f>
        <v>DITAMI ASWANDA SARAGIH</v>
      </c>
      <c r="C21" s="223">
        <f>P.Ag!M21</f>
        <v>0</v>
      </c>
      <c r="D21" s="223">
        <f>PPKn!M21</f>
        <v>0</v>
      </c>
      <c r="E21" s="223">
        <f>B.Ind!M21</f>
        <v>0</v>
      </c>
      <c r="F21" s="223">
        <f>MM!M21</f>
        <v>0</v>
      </c>
      <c r="G21" s="223">
        <f>IPA!M21</f>
        <v>0</v>
      </c>
      <c r="H21" s="223">
        <f>IPS!M21</f>
        <v>0</v>
      </c>
      <c r="I21" s="223">
        <f>BIng!M21</f>
        <v>0</v>
      </c>
      <c r="J21" s="223">
        <f>SBd!M21</f>
        <v>0</v>
      </c>
      <c r="K21" s="223">
        <f>Pjk!M21</f>
        <v>0</v>
      </c>
      <c r="L21" s="223">
        <f>Prk!M21</f>
        <v>0</v>
      </c>
      <c r="M21" s="160"/>
    </row>
    <row r="22" spans="1:13" s="40" customFormat="1" ht="150" customHeight="1">
      <c r="A22" s="71">
        <v>9</v>
      </c>
      <c r="B22" s="77" t="str">
        <f>'Data Identitas'!B17</f>
        <v>DZIHAN CHAIRANI</v>
      </c>
      <c r="C22" s="223">
        <f>P.Ag!M22</f>
        <v>0</v>
      </c>
      <c r="D22" s="223">
        <f>PPKn!M22</f>
        <v>0</v>
      </c>
      <c r="E22" s="223">
        <f>B.Ind!M22</f>
        <v>0</v>
      </c>
      <c r="F22" s="223">
        <f>MM!M22</f>
        <v>0</v>
      </c>
      <c r="G22" s="223">
        <f>IPA!M22</f>
        <v>0</v>
      </c>
      <c r="H22" s="223">
        <f>IPS!M22</f>
        <v>0</v>
      </c>
      <c r="I22" s="223">
        <f>BIng!M22</f>
        <v>0</v>
      </c>
      <c r="J22" s="223">
        <f>SBd!M22</f>
        <v>0</v>
      </c>
      <c r="K22" s="223">
        <f>Pjk!M22</f>
        <v>0</v>
      </c>
      <c r="L22" s="223">
        <f>Prk!M22</f>
        <v>0</v>
      </c>
      <c r="M22" s="160"/>
    </row>
    <row r="23" spans="1:13" s="40" customFormat="1" ht="150" customHeight="1">
      <c r="A23" s="71">
        <v>10</v>
      </c>
      <c r="B23" s="77" t="str">
        <f>'Data Identitas'!B18</f>
        <v>ERVINA GAMARIA HUTAGALUNG</v>
      </c>
      <c r="C23" s="223">
        <f>P.Ag!M23</f>
        <v>0</v>
      </c>
      <c r="D23" s="223">
        <f>PPKn!M23</f>
        <v>0</v>
      </c>
      <c r="E23" s="223">
        <f>B.Ind!M23</f>
        <v>0</v>
      </c>
      <c r="F23" s="223">
        <f>MM!M23</f>
        <v>0</v>
      </c>
      <c r="G23" s="223">
        <f>IPA!M23</f>
        <v>0</v>
      </c>
      <c r="H23" s="223">
        <f>IPS!M23</f>
        <v>0</v>
      </c>
      <c r="I23" s="223">
        <f>BIng!M23</f>
        <v>0</v>
      </c>
      <c r="J23" s="223">
        <f>SBd!M23</f>
        <v>0</v>
      </c>
      <c r="K23" s="223">
        <f>Pjk!M23</f>
        <v>0</v>
      </c>
      <c r="L23" s="223">
        <f>Prk!M23</f>
        <v>0</v>
      </c>
      <c r="M23" s="160"/>
    </row>
    <row r="24" spans="1:13" s="40" customFormat="1" ht="150" customHeight="1">
      <c r="A24" s="71">
        <v>11</v>
      </c>
      <c r="B24" s="77" t="str">
        <f>'Data Identitas'!B19</f>
        <v>EURICA IMANNUELA ELFRI Br. P</v>
      </c>
      <c r="C24" s="223">
        <f>P.Ag!M24</f>
        <v>0</v>
      </c>
      <c r="D24" s="223">
        <f>PPKn!M24</f>
        <v>0</v>
      </c>
      <c r="E24" s="223">
        <f>B.Ind!M24</f>
        <v>0</v>
      </c>
      <c r="F24" s="223">
        <f>MM!M24</f>
        <v>0</v>
      </c>
      <c r="G24" s="223">
        <f>IPA!M24</f>
        <v>0</v>
      </c>
      <c r="H24" s="223">
        <f>IPS!M24</f>
        <v>0</v>
      </c>
      <c r="I24" s="223">
        <f>BIng!M24</f>
        <v>0</v>
      </c>
      <c r="J24" s="223">
        <f>SBd!M24</f>
        <v>0</v>
      </c>
      <c r="K24" s="223">
        <f>Pjk!M24</f>
        <v>0</v>
      </c>
      <c r="L24" s="223">
        <f>Prk!M24</f>
        <v>0</v>
      </c>
      <c r="M24" s="160"/>
    </row>
    <row r="25" spans="1:13" s="40" customFormat="1" ht="150" customHeight="1">
      <c r="A25" s="71">
        <v>12</v>
      </c>
      <c r="B25" s="77" t="str">
        <f>'Data Identitas'!B20</f>
        <v>FRIZHA ANANTA</v>
      </c>
      <c r="C25" s="223">
        <f>P.Ag!M25</f>
        <v>0</v>
      </c>
      <c r="D25" s="223">
        <f>PPKn!M25</f>
        <v>0</v>
      </c>
      <c r="E25" s="223">
        <f>B.Ind!M25</f>
        <v>0</v>
      </c>
      <c r="F25" s="223">
        <f>MM!M25</f>
        <v>0</v>
      </c>
      <c r="G25" s="223">
        <f>IPA!M25</f>
        <v>0</v>
      </c>
      <c r="H25" s="223">
        <f>IPS!M25</f>
        <v>0</v>
      </c>
      <c r="I25" s="223">
        <f>BIng!M25</f>
        <v>0</v>
      </c>
      <c r="J25" s="223">
        <f>SBd!M25</f>
        <v>0</v>
      </c>
      <c r="K25" s="223">
        <f>Pjk!M25</f>
        <v>0</v>
      </c>
      <c r="L25" s="223">
        <f>Prk!M25</f>
        <v>0</v>
      </c>
      <c r="M25" s="160"/>
    </row>
    <row r="26" spans="1:13" s="40" customFormat="1" ht="150" customHeight="1">
      <c r="A26" s="71">
        <v>13</v>
      </c>
      <c r="B26" s="77" t="str">
        <f>'Data Identitas'!B21</f>
        <v>HOTMAN MANULLANG</v>
      </c>
      <c r="C26" s="223">
        <f>P.Ag!M26</f>
        <v>0</v>
      </c>
      <c r="D26" s="223">
        <f>PPKn!M26</f>
        <v>0</v>
      </c>
      <c r="E26" s="223">
        <f>B.Ind!M26</f>
        <v>0</v>
      </c>
      <c r="F26" s="223">
        <f>MM!M26</f>
        <v>0</v>
      </c>
      <c r="G26" s="223">
        <f>IPA!M26</f>
        <v>0</v>
      </c>
      <c r="H26" s="223">
        <f>IPS!M26</f>
        <v>0</v>
      </c>
      <c r="I26" s="223">
        <f>BIng!M26</f>
        <v>0</v>
      </c>
      <c r="J26" s="223">
        <f>SBd!M26</f>
        <v>0</v>
      </c>
      <c r="K26" s="223">
        <f>Pjk!M26</f>
        <v>0</v>
      </c>
      <c r="L26" s="223">
        <f>Prk!M26</f>
        <v>0</v>
      </c>
      <c r="M26" s="160"/>
    </row>
    <row r="27" spans="1:13" s="40" customFormat="1" ht="150" customHeight="1">
      <c r="A27" s="71">
        <v>14</v>
      </c>
      <c r="B27" s="77" t="str">
        <f>'Data Identitas'!B22</f>
        <v>IMAM AKBARI</v>
      </c>
      <c r="C27" s="223">
        <f>P.Ag!M27</f>
        <v>0</v>
      </c>
      <c r="D27" s="223">
        <f>PPKn!M27</f>
        <v>0</v>
      </c>
      <c r="E27" s="223">
        <f>B.Ind!M27</f>
        <v>0</v>
      </c>
      <c r="F27" s="223">
        <f>MM!M27</f>
        <v>0</v>
      </c>
      <c r="G27" s="223">
        <f>IPA!M27</f>
        <v>0</v>
      </c>
      <c r="H27" s="223">
        <f>IPS!M27</f>
        <v>0</v>
      </c>
      <c r="I27" s="223">
        <f>BIng!M27</f>
        <v>0</v>
      </c>
      <c r="J27" s="223">
        <f>SBd!M27</f>
        <v>0</v>
      </c>
      <c r="K27" s="223">
        <f>Pjk!M27</f>
        <v>0</v>
      </c>
      <c r="L27" s="223">
        <f>Prk!M27</f>
        <v>0</v>
      </c>
      <c r="M27" s="160"/>
    </row>
    <row r="28" spans="1:13" s="40" customFormat="1" ht="150" customHeight="1">
      <c r="A28" s="71">
        <v>15</v>
      </c>
      <c r="B28" s="77" t="str">
        <f>'Data Identitas'!B23</f>
        <v>INDAH PUSPITA SARI</v>
      </c>
      <c r="C28" s="223">
        <f>P.Ag!M28</f>
        <v>0</v>
      </c>
      <c r="D28" s="223">
        <f>PPKn!M28</f>
        <v>0</v>
      </c>
      <c r="E28" s="223">
        <f>B.Ind!M28</f>
        <v>0</v>
      </c>
      <c r="F28" s="223">
        <f>MM!M28</f>
        <v>0</v>
      </c>
      <c r="G28" s="223">
        <f>IPA!M28</f>
        <v>0</v>
      </c>
      <c r="H28" s="223">
        <f>IPS!M28</f>
        <v>0</v>
      </c>
      <c r="I28" s="223">
        <f>BIng!M28</f>
        <v>0</v>
      </c>
      <c r="J28" s="223">
        <f>SBd!M28</f>
        <v>0</v>
      </c>
      <c r="K28" s="223">
        <f>Pjk!M28</f>
        <v>0</v>
      </c>
      <c r="L28" s="223">
        <f>Prk!M28</f>
        <v>0</v>
      </c>
      <c r="M28" s="160"/>
    </row>
    <row r="29" spans="1:13" s="40" customFormat="1" ht="150" customHeight="1">
      <c r="A29" s="71">
        <v>16</v>
      </c>
      <c r="B29" s="77" t="str">
        <f>'Data Identitas'!B24</f>
        <v>JHONA TEZIARDO DAMANIK</v>
      </c>
      <c r="C29" s="223">
        <f>P.Ag!M29</f>
        <v>0</v>
      </c>
      <c r="D29" s="223">
        <f>PPKn!M29</f>
        <v>0</v>
      </c>
      <c r="E29" s="223">
        <f>B.Ind!M29</f>
        <v>0</v>
      </c>
      <c r="F29" s="223">
        <f>MM!M29</f>
        <v>0</v>
      </c>
      <c r="G29" s="223">
        <f>IPA!M29</f>
        <v>0</v>
      </c>
      <c r="H29" s="223">
        <f>IPS!M29</f>
        <v>0</v>
      </c>
      <c r="I29" s="223">
        <f>BIng!M29</f>
        <v>0</v>
      </c>
      <c r="J29" s="223">
        <f>SBd!M29</f>
        <v>0</v>
      </c>
      <c r="K29" s="223">
        <f>Pjk!M29</f>
        <v>0</v>
      </c>
      <c r="L29" s="223">
        <f>Prk!M29</f>
        <v>0</v>
      </c>
      <c r="M29" s="160"/>
    </row>
    <row r="30" spans="1:13" s="40" customFormat="1" ht="150" customHeight="1">
      <c r="A30" s="71">
        <v>17</v>
      </c>
      <c r="B30" s="77" t="str">
        <f>'Data Identitas'!B25</f>
        <v>JIMMI ANDRIO</v>
      </c>
      <c r="C30" s="223">
        <f>P.Ag!M30</f>
        <v>0</v>
      </c>
      <c r="D30" s="223">
        <f>PPKn!M30</f>
        <v>0</v>
      </c>
      <c r="E30" s="223">
        <f>B.Ind!M30</f>
        <v>0</v>
      </c>
      <c r="F30" s="223">
        <f>MM!M30</f>
        <v>0</v>
      </c>
      <c r="G30" s="223">
        <f>IPA!M30</f>
        <v>0</v>
      </c>
      <c r="H30" s="223">
        <f>IPS!M30</f>
        <v>0</v>
      </c>
      <c r="I30" s="223">
        <f>BIng!M30</f>
        <v>0</v>
      </c>
      <c r="J30" s="223">
        <f>SBd!M30</f>
        <v>0</v>
      </c>
      <c r="K30" s="223">
        <f>Pjk!M30</f>
        <v>0</v>
      </c>
      <c r="L30" s="223">
        <f>Prk!M30</f>
        <v>0</v>
      </c>
      <c r="M30" s="160"/>
    </row>
    <row r="31" spans="1:13" s="40" customFormat="1" ht="150" customHeight="1">
      <c r="A31" s="71">
        <v>18</v>
      </c>
      <c r="B31" s="77" t="str">
        <f>'Data Identitas'!B26</f>
        <v>JOY HOSANNA</v>
      </c>
      <c r="C31" s="223">
        <f>P.Ag!M31</f>
        <v>0</v>
      </c>
      <c r="D31" s="223">
        <f>PPKn!M31</f>
        <v>0</v>
      </c>
      <c r="E31" s="223">
        <f>B.Ind!M31</f>
        <v>0</v>
      </c>
      <c r="F31" s="223">
        <f>MM!M31</f>
        <v>0</v>
      </c>
      <c r="G31" s="223">
        <f>IPA!M31</f>
        <v>0</v>
      </c>
      <c r="H31" s="223">
        <f>IPS!M31</f>
        <v>0</v>
      </c>
      <c r="I31" s="223">
        <f>BIng!M31</f>
        <v>0</v>
      </c>
      <c r="J31" s="223">
        <f>SBd!M31</f>
        <v>0</v>
      </c>
      <c r="K31" s="223">
        <f>Pjk!M31</f>
        <v>0</v>
      </c>
      <c r="L31" s="223">
        <f>Prk!M31</f>
        <v>0</v>
      </c>
      <c r="M31" s="160"/>
    </row>
    <row r="32" spans="1:13" s="40" customFormat="1" ht="150" customHeight="1">
      <c r="A32" s="71">
        <v>19</v>
      </c>
      <c r="B32" s="77" t="str">
        <f>'Data Identitas'!B27</f>
        <v>LIDYA SEPTIANI SIMATUPANG</v>
      </c>
      <c r="C32" s="223">
        <f>P.Ag!M32</f>
        <v>0</v>
      </c>
      <c r="D32" s="223">
        <f>PPKn!M32</f>
        <v>0</v>
      </c>
      <c r="E32" s="223">
        <f>B.Ind!M32</f>
        <v>0</v>
      </c>
      <c r="F32" s="223">
        <f>MM!M32</f>
        <v>0</v>
      </c>
      <c r="G32" s="223">
        <f>IPA!M32</f>
        <v>0</v>
      </c>
      <c r="H32" s="223">
        <f>IPS!M32</f>
        <v>0</v>
      </c>
      <c r="I32" s="223">
        <f>BIng!M32</f>
        <v>0</v>
      </c>
      <c r="J32" s="223">
        <f>SBd!M32</f>
        <v>0</v>
      </c>
      <c r="K32" s="223">
        <f>Pjk!M32</f>
        <v>0</v>
      </c>
      <c r="L32" s="223">
        <f>Prk!M32</f>
        <v>0</v>
      </c>
      <c r="M32" s="160"/>
    </row>
    <row r="33" spans="1:13" s="40" customFormat="1" ht="150" customHeight="1">
      <c r="A33" s="71">
        <v>20</v>
      </c>
      <c r="B33" s="77" t="str">
        <f>'Data Identitas'!B28</f>
        <v>LORENZ OCTAVIA SIMAMORA</v>
      </c>
      <c r="C33" s="223">
        <f>P.Ag!M33</f>
        <v>0</v>
      </c>
      <c r="D33" s="223">
        <f>PPKn!M33</f>
        <v>0</v>
      </c>
      <c r="E33" s="223">
        <f>B.Ind!M33</f>
        <v>0</v>
      </c>
      <c r="F33" s="223">
        <f>MM!M33</f>
        <v>0</v>
      </c>
      <c r="G33" s="223">
        <f>IPA!M33</f>
        <v>0</v>
      </c>
      <c r="H33" s="223">
        <f>IPS!M33</f>
        <v>0</v>
      </c>
      <c r="I33" s="223">
        <f>BIng!M33</f>
        <v>0</v>
      </c>
      <c r="J33" s="223">
        <f>SBd!M33</f>
        <v>0</v>
      </c>
      <c r="K33" s="223">
        <f>Pjk!M33</f>
        <v>0</v>
      </c>
      <c r="L33" s="223">
        <f>Prk!M33</f>
        <v>0</v>
      </c>
      <c r="M33" s="160"/>
    </row>
    <row r="34" spans="1:13" s="40" customFormat="1" ht="150" customHeight="1">
      <c r="A34" s="71">
        <v>21</v>
      </c>
      <c r="B34" s="77" t="str">
        <f>'Data Identitas'!B29</f>
        <v>MACHRIZA ADDARUNNAFIS PAYFI</v>
      </c>
      <c r="C34" s="223">
        <f>P.Ag!M34</f>
        <v>0</v>
      </c>
      <c r="D34" s="223">
        <f>PPKn!M34</f>
        <v>0</v>
      </c>
      <c r="E34" s="223">
        <f>B.Ind!M34</f>
        <v>0</v>
      </c>
      <c r="F34" s="223">
        <f>MM!M34</f>
        <v>0</v>
      </c>
      <c r="G34" s="223">
        <f>IPA!M34</f>
        <v>0</v>
      </c>
      <c r="H34" s="223">
        <f>IPS!M34</f>
        <v>0</v>
      </c>
      <c r="I34" s="223">
        <f>BIng!M34</f>
        <v>0</v>
      </c>
      <c r="J34" s="223">
        <f>SBd!M34</f>
        <v>0</v>
      </c>
      <c r="K34" s="223">
        <f>Pjk!M34</f>
        <v>0</v>
      </c>
      <c r="L34" s="223">
        <f>Prk!M34</f>
        <v>0</v>
      </c>
      <c r="M34" s="160"/>
    </row>
    <row r="35" spans="1:13" s="40" customFormat="1" ht="150" customHeight="1">
      <c r="A35" s="71">
        <v>22</v>
      </c>
      <c r="B35" s="77" t="str">
        <f>'Data Identitas'!B30</f>
        <v>MAHARANI PUTRI</v>
      </c>
      <c r="C35" s="223">
        <f>P.Ag!M35</f>
        <v>0</v>
      </c>
      <c r="D35" s="223">
        <f>PPKn!M35</f>
        <v>0</v>
      </c>
      <c r="E35" s="223">
        <f>B.Ind!M35</f>
        <v>0</v>
      </c>
      <c r="F35" s="223">
        <f>MM!M35</f>
        <v>0</v>
      </c>
      <c r="G35" s="223">
        <f>IPA!M35</f>
        <v>0</v>
      </c>
      <c r="H35" s="223">
        <f>IPS!M35</f>
        <v>0</v>
      </c>
      <c r="I35" s="223">
        <f>BIng!M35</f>
        <v>0</v>
      </c>
      <c r="J35" s="223">
        <f>SBd!M35</f>
        <v>0</v>
      </c>
      <c r="K35" s="223">
        <f>Pjk!M35</f>
        <v>0</v>
      </c>
      <c r="L35" s="223">
        <f>Prk!M35</f>
        <v>0</v>
      </c>
      <c r="M35" s="160"/>
    </row>
    <row r="36" spans="1:13" s="40" customFormat="1" ht="150" customHeight="1">
      <c r="A36" s="71">
        <v>23</v>
      </c>
      <c r="B36" s="77" t="str">
        <f>'Data Identitas'!B31</f>
        <v>MARCELLINO SIANTURI</v>
      </c>
      <c r="C36" s="223">
        <f>P.Ag!M36</f>
        <v>0</v>
      </c>
      <c r="D36" s="223">
        <f>PPKn!M36</f>
        <v>0</v>
      </c>
      <c r="E36" s="223">
        <f>B.Ind!M36</f>
        <v>0</v>
      </c>
      <c r="F36" s="223">
        <f>MM!M36</f>
        <v>0</v>
      </c>
      <c r="G36" s="223">
        <f>IPA!M36</f>
        <v>0</v>
      </c>
      <c r="H36" s="223">
        <f>IPS!M36</f>
        <v>0</v>
      </c>
      <c r="I36" s="223">
        <f>BIng!M36</f>
        <v>0</v>
      </c>
      <c r="J36" s="223">
        <f>SBd!M36</f>
        <v>0</v>
      </c>
      <c r="K36" s="223">
        <f>Pjk!M36</f>
        <v>0</v>
      </c>
      <c r="L36" s="223">
        <f>Prk!M36</f>
        <v>0</v>
      </c>
      <c r="M36" s="160"/>
    </row>
    <row r="37" spans="1:13" s="40" customFormat="1" ht="150" customHeight="1">
      <c r="A37" s="71">
        <v>24</v>
      </c>
      <c r="B37" s="77" t="str">
        <f>'Data Identitas'!B32</f>
        <v>MUTIARA ABDILLA SIREGAR</v>
      </c>
      <c r="C37" s="223">
        <f>P.Ag!M37</f>
        <v>0</v>
      </c>
      <c r="D37" s="223">
        <f>PPKn!M37</f>
        <v>0</v>
      </c>
      <c r="E37" s="223">
        <f>B.Ind!M37</f>
        <v>0</v>
      </c>
      <c r="F37" s="223">
        <f>MM!M37</f>
        <v>0</v>
      </c>
      <c r="G37" s="223">
        <f>IPA!M37</f>
        <v>0</v>
      </c>
      <c r="H37" s="223">
        <f>IPS!M37</f>
        <v>0</v>
      </c>
      <c r="I37" s="223">
        <f>BIng!M37</f>
        <v>0</v>
      </c>
      <c r="J37" s="223">
        <f>SBd!M37</f>
        <v>0</v>
      </c>
      <c r="K37" s="223">
        <f>Pjk!M37</f>
        <v>0</v>
      </c>
      <c r="L37" s="223">
        <f>Prk!M37</f>
        <v>0</v>
      </c>
      <c r="M37" s="160"/>
    </row>
    <row r="38" spans="1:13" s="40" customFormat="1" ht="150" customHeight="1">
      <c r="A38" s="71">
        <v>25</v>
      </c>
      <c r="B38" s="77" t="str">
        <f>'Data Identitas'!B33</f>
        <v>NIA MARSELA Br. SEMBIRING</v>
      </c>
      <c r="C38" s="223">
        <f>P.Ag!M38</f>
        <v>0</v>
      </c>
      <c r="D38" s="223">
        <f>PPKn!M38</f>
        <v>0</v>
      </c>
      <c r="E38" s="223">
        <f>B.Ind!M38</f>
        <v>0</v>
      </c>
      <c r="F38" s="223">
        <f>MM!M38</f>
        <v>0</v>
      </c>
      <c r="G38" s="223">
        <f>IPA!M38</f>
        <v>0</v>
      </c>
      <c r="H38" s="223">
        <f>IPS!M38</f>
        <v>0</v>
      </c>
      <c r="I38" s="223">
        <f>BIng!M38</f>
        <v>0</v>
      </c>
      <c r="J38" s="223">
        <f>SBd!M38</f>
        <v>0</v>
      </c>
      <c r="K38" s="223">
        <f>Pjk!M38</f>
        <v>0</v>
      </c>
      <c r="L38" s="223">
        <f>Prk!M38</f>
        <v>0</v>
      </c>
      <c r="M38" s="160"/>
    </row>
    <row r="39" spans="1:13" s="40" customFormat="1" ht="150" customHeight="1">
      <c r="A39" s="71">
        <v>26</v>
      </c>
      <c r="B39" s="77" t="str">
        <f>'Data Identitas'!B34</f>
        <v>NOVITASARI HANDAYANI</v>
      </c>
      <c r="C39" s="223">
        <f>P.Ag!M39</f>
        <v>0</v>
      </c>
      <c r="D39" s="223">
        <f>PPKn!M39</f>
        <v>0</v>
      </c>
      <c r="E39" s="223">
        <f>B.Ind!M39</f>
        <v>0</v>
      </c>
      <c r="F39" s="223">
        <f>MM!M39</f>
        <v>0</v>
      </c>
      <c r="G39" s="223">
        <f>IPA!M39</f>
        <v>0</v>
      </c>
      <c r="H39" s="223">
        <f>IPS!M39</f>
        <v>0</v>
      </c>
      <c r="I39" s="223">
        <f>BIng!M39</f>
        <v>0</v>
      </c>
      <c r="J39" s="223">
        <f>SBd!M39</f>
        <v>0</v>
      </c>
      <c r="K39" s="223">
        <f>Pjk!M39</f>
        <v>0</v>
      </c>
      <c r="L39" s="223">
        <f>Prk!M39</f>
        <v>0</v>
      </c>
      <c r="M39" s="160"/>
    </row>
    <row r="40" spans="1:13" s="40" customFormat="1" ht="150" customHeight="1">
      <c r="A40" s="71">
        <v>27</v>
      </c>
      <c r="B40" s="77" t="str">
        <f>'Data Identitas'!B35</f>
        <v>PIERRE SAHADUTA SIMBOLON</v>
      </c>
      <c r="C40" s="223">
        <f>P.Ag!M40</f>
        <v>0</v>
      </c>
      <c r="D40" s="223">
        <f>PPKn!M40</f>
        <v>0</v>
      </c>
      <c r="E40" s="223">
        <f>B.Ind!M40</f>
        <v>0</v>
      </c>
      <c r="F40" s="223">
        <f>MM!M40</f>
        <v>0</v>
      </c>
      <c r="G40" s="223">
        <f>IPA!M40</f>
        <v>0</v>
      </c>
      <c r="H40" s="223">
        <f>IPS!M40</f>
        <v>0</v>
      </c>
      <c r="I40" s="223">
        <f>BIng!M40</f>
        <v>0</v>
      </c>
      <c r="J40" s="223">
        <f>SBd!M40</f>
        <v>0</v>
      </c>
      <c r="K40" s="223">
        <f>Pjk!M40</f>
        <v>0</v>
      </c>
      <c r="L40" s="223">
        <f>Prk!M40</f>
        <v>0</v>
      </c>
      <c r="M40" s="160"/>
    </row>
    <row r="41" spans="1:13" s="40" customFormat="1" ht="150" customHeight="1">
      <c r="A41" s="71">
        <v>28</v>
      </c>
      <c r="B41" s="77" t="str">
        <f>'Data Identitas'!B36</f>
        <v>RAISSA LORETTA PURBA</v>
      </c>
      <c r="C41" s="223">
        <f>P.Ag!M41</f>
        <v>0</v>
      </c>
      <c r="D41" s="223">
        <f>PPKn!M41</f>
        <v>0</v>
      </c>
      <c r="E41" s="223">
        <f>B.Ind!M41</f>
        <v>0</v>
      </c>
      <c r="F41" s="223">
        <f>MM!M41</f>
        <v>0</v>
      </c>
      <c r="G41" s="223">
        <f>IPA!M41</f>
        <v>0</v>
      </c>
      <c r="H41" s="223">
        <f>IPS!M41</f>
        <v>0</v>
      </c>
      <c r="I41" s="223">
        <f>BIng!M41</f>
        <v>0</v>
      </c>
      <c r="J41" s="223">
        <f>SBd!M41</f>
        <v>0</v>
      </c>
      <c r="K41" s="223">
        <f>Pjk!M41</f>
        <v>0</v>
      </c>
      <c r="L41" s="223">
        <f>Prk!M41</f>
        <v>0</v>
      </c>
      <c r="M41" s="160"/>
    </row>
    <row r="42" spans="1:13" s="40" customFormat="1" ht="150" customHeight="1">
      <c r="A42" s="71">
        <v>29</v>
      </c>
      <c r="B42" s="77" t="str">
        <f>'Data Identitas'!B37</f>
        <v>RIDHO CHRISTOVER ZALUCHU</v>
      </c>
      <c r="C42" s="223">
        <f>P.Ag!M42</f>
        <v>0</v>
      </c>
      <c r="D42" s="223">
        <f>PPKn!M42</f>
        <v>0</v>
      </c>
      <c r="E42" s="223">
        <f>B.Ind!M42</f>
        <v>0</v>
      </c>
      <c r="F42" s="223">
        <f>MM!M42</f>
        <v>0</v>
      </c>
      <c r="G42" s="223">
        <f>IPA!M42</f>
        <v>0</v>
      </c>
      <c r="H42" s="223">
        <f>IPS!M42</f>
        <v>0</v>
      </c>
      <c r="I42" s="223">
        <f>BIng!M42</f>
        <v>0</v>
      </c>
      <c r="J42" s="223">
        <f>SBd!M42</f>
        <v>0</v>
      </c>
      <c r="K42" s="223">
        <f>Pjk!M42</f>
        <v>0</v>
      </c>
      <c r="L42" s="223">
        <f>Prk!M42</f>
        <v>0</v>
      </c>
      <c r="M42" s="160"/>
    </row>
    <row r="43" spans="1:13" s="40" customFormat="1" ht="150" customHeight="1">
      <c r="A43" s="71">
        <v>30</v>
      </c>
      <c r="B43" s="77" t="str">
        <f>'Data Identitas'!B38</f>
        <v>SAMUEL ANDREY PALEN MNRG</v>
      </c>
      <c r="C43" s="223">
        <f>P.Ag!M43</f>
        <v>0</v>
      </c>
      <c r="D43" s="223">
        <f>PPKn!M43</f>
        <v>0</v>
      </c>
      <c r="E43" s="223">
        <f>B.Ind!M43</f>
        <v>0</v>
      </c>
      <c r="F43" s="223">
        <f>MM!M43</f>
        <v>0</v>
      </c>
      <c r="G43" s="223">
        <f>IPA!M43</f>
        <v>0</v>
      </c>
      <c r="H43" s="223">
        <f>IPS!M43</f>
        <v>0</v>
      </c>
      <c r="I43" s="223">
        <f>BIng!M43</f>
        <v>0</v>
      </c>
      <c r="J43" s="223">
        <f>SBd!M43</f>
        <v>0</v>
      </c>
      <c r="K43" s="223">
        <f>Pjk!M43</f>
        <v>0</v>
      </c>
      <c r="L43" s="223">
        <f>Prk!M43</f>
        <v>0</v>
      </c>
      <c r="M43" s="160"/>
    </row>
    <row r="44" spans="1:13" s="40" customFormat="1" ht="150" customHeight="1">
      <c r="A44" s="71">
        <v>31</v>
      </c>
      <c r="B44" s="77" t="str">
        <f>'Data Identitas'!B39</f>
        <v>SHELDON JHOAN SHABON SITOMPUL</v>
      </c>
      <c r="C44" s="223">
        <f>P.Ag!M44</f>
        <v>0</v>
      </c>
      <c r="D44" s="223">
        <f>PPKn!M44</f>
        <v>0</v>
      </c>
      <c r="E44" s="223">
        <f>B.Ind!M44</f>
        <v>0</v>
      </c>
      <c r="F44" s="223">
        <f>MM!M44</f>
        <v>0</v>
      </c>
      <c r="G44" s="223">
        <f>IPA!M44</f>
        <v>0</v>
      </c>
      <c r="H44" s="223">
        <f>IPS!M44</f>
        <v>0</v>
      </c>
      <c r="I44" s="223">
        <f>BIng!M44</f>
        <v>0</v>
      </c>
      <c r="J44" s="223">
        <f>SBd!M44</f>
        <v>0</v>
      </c>
      <c r="K44" s="223">
        <f>Pjk!M44</f>
        <v>0</v>
      </c>
      <c r="L44" s="223">
        <f>Prk!M44</f>
        <v>0</v>
      </c>
      <c r="M44" s="160"/>
    </row>
    <row r="45" spans="1:13" s="40" customFormat="1" ht="150" customHeight="1">
      <c r="A45" s="71">
        <v>32</v>
      </c>
      <c r="B45" s="77" t="str">
        <f>'Data Identitas'!B40</f>
        <v>SULTAN FARID FAUZI HASIBUAN</v>
      </c>
      <c r="C45" s="223">
        <f>P.Ag!M45</f>
        <v>0</v>
      </c>
      <c r="D45" s="223">
        <f>PPKn!M45</f>
        <v>0</v>
      </c>
      <c r="E45" s="223">
        <f>B.Ind!M45</f>
        <v>0</v>
      </c>
      <c r="F45" s="223">
        <f>MM!M45</f>
        <v>0</v>
      </c>
      <c r="G45" s="223">
        <f>IPA!M45</f>
        <v>0</v>
      </c>
      <c r="H45" s="223">
        <f>IPS!M45</f>
        <v>0</v>
      </c>
      <c r="I45" s="223">
        <f>BIng!M45</f>
        <v>0</v>
      </c>
      <c r="J45" s="223">
        <f>SBd!M45</f>
        <v>0</v>
      </c>
      <c r="K45" s="223">
        <f>Pjk!M45</f>
        <v>0</v>
      </c>
      <c r="L45" s="223">
        <f>Prk!M45</f>
        <v>0</v>
      </c>
      <c r="M45" s="160"/>
    </row>
    <row r="46" spans="1:13" s="40" customFormat="1" ht="150" customHeight="1">
      <c r="A46" s="71">
        <v>33</v>
      </c>
      <c r="B46" s="77" t="str">
        <f>'Data Identitas'!B41</f>
        <v>SYEMA ELSA PUTRI SIRINGO2</v>
      </c>
      <c r="C46" s="223">
        <f>P.Ag!M46</f>
        <v>0</v>
      </c>
      <c r="D46" s="223">
        <f>PPKn!M46</f>
        <v>0</v>
      </c>
      <c r="E46" s="223">
        <f>B.Ind!M46</f>
        <v>0</v>
      </c>
      <c r="F46" s="223">
        <f>MM!M46</f>
        <v>0</v>
      </c>
      <c r="G46" s="223">
        <f>IPA!M46</f>
        <v>0</v>
      </c>
      <c r="H46" s="223">
        <f>IPS!M46</f>
        <v>0</v>
      </c>
      <c r="I46" s="223">
        <f>BIng!M46</f>
        <v>0</v>
      </c>
      <c r="J46" s="223">
        <f>SBd!M46</f>
        <v>0</v>
      </c>
      <c r="K46" s="223">
        <f>Pjk!M46</f>
        <v>0</v>
      </c>
      <c r="L46" s="223">
        <f>Prk!M46</f>
        <v>0</v>
      </c>
      <c r="M46" s="160"/>
    </row>
    <row r="47" spans="1:13" s="40" customFormat="1" ht="150" customHeight="1">
      <c r="A47" s="71">
        <v>34</v>
      </c>
      <c r="B47" s="77" t="str">
        <f>'Data Identitas'!B42</f>
        <v>TERESIA OKARINA BUTAR2</v>
      </c>
      <c r="C47" s="223">
        <f>P.Ag!M47</f>
        <v>0</v>
      </c>
      <c r="D47" s="223">
        <f>PPKn!M47</f>
        <v>0</v>
      </c>
      <c r="E47" s="223">
        <f>B.Ind!M47</f>
        <v>0</v>
      </c>
      <c r="F47" s="223">
        <f>MM!M47</f>
        <v>0</v>
      </c>
      <c r="G47" s="223">
        <f>IPA!M47</f>
        <v>0</v>
      </c>
      <c r="H47" s="223">
        <f>IPS!M47</f>
        <v>0</v>
      </c>
      <c r="I47" s="223">
        <f>BIng!M47</f>
        <v>0</v>
      </c>
      <c r="J47" s="223">
        <f>SBd!M47</f>
        <v>0</v>
      </c>
      <c r="K47" s="223">
        <f>Pjk!M47</f>
        <v>0</v>
      </c>
      <c r="L47" s="223">
        <f>Prk!M47</f>
        <v>0</v>
      </c>
      <c r="M47" s="160"/>
    </row>
    <row r="48" spans="1:13" s="40" customFormat="1" ht="150" customHeight="1">
      <c r="A48" s="71">
        <v>35</v>
      </c>
      <c r="B48" s="77" t="str">
        <f>'Data Identitas'!B43</f>
        <v>WINDY ANDRIANTI</v>
      </c>
      <c r="C48" s="223">
        <f>P.Ag!M48</f>
        <v>0</v>
      </c>
      <c r="D48" s="223">
        <f>PPKn!M48</f>
        <v>0</v>
      </c>
      <c r="E48" s="223">
        <f>B.Ind!M48</f>
        <v>0</v>
      </c>
      <c r="F48" s="223">
        <f>MM!M48</f>
        <v>0</v>
      </c>
      <c r="G48" s="223">
        <f>IPA!M48</f>
        <v>0</v>
      </c>
      <c r="H48" s="223">
        <f>IPS!M48</f>
        <v>0</v>
      </c>
      <c r="I48" s="223">
        <f>BIng!M48</f>
        <v>0</v>
      </c>
      <c r="J48" s="223">
        <f>SBd!M48</f>
        <v>0</v>
      </c>
      <c r="K48" s="223">
        <f>Pjk!M48</f>
        <v>0</v>
      </c>
      <c r="L48" s="223">
        <f>Prk!M48</f>
        <v>0</v>
      </c>
      <c r="M48" s="160"/>
    </row>
    <row r="49" spans="1:13" s="40" customFormat="1" ht="150" customHeight="1">
      <c r="A49" s="71">
        <v>36</v>
      </c>
      <c r="B49" s="77" t="str">
        <f>'Data Identitas'!B44</f>
        <v>YOHANA MARGARETA SILALAHI</v>
      </c>
      <c r="C49" s="223">
        <f>P.Ag!M49</f>
        <v>0</v>
      </c>
      <c r="D49" s="223">
        <f>PPKn!M49</f>
        <v>0</v>
      </c>
      <c r="E49" s="223">
        <f>B.Ind!M49</f>
        <v>0</v>
      </c>
      <c r="F49" s="223">
        <f>MM!M49</f>
        <v>0</v>
      </c>
      <c r="G49" s="223">
        <f>IPA!M49</f>
        <v>0</v>
      </c>
      <c r="H49" s="223">
        <f>IPS!M49</f>
        <v>0</v>
      </c>
      <c r="I49" s="223">
        <f>BIng!M49</f>
        <v>0</v>
      </c>
      <c r="J49" s="223">
        <f>SBd!M49</f>
        <v>0</v>
      </c>
      <c r="K49" s="223">
        <f>Pjk!M49</f>
        <v>0</v>
      </c>
      <c r="L49" s="223">
        <f>Prk!M49</f>
        <v>0</v>
      </c>
      <c r="M49" s="160"/>
    </row>
    <row r="50" spans="1:13" s="40" customFormat="1" ht="150" customHeight="1">
      <c r="A50" s="71">
        <v>37</v>
      </c>
      <c r="B50" s="77" t="str">
        <f>'Data Identitas'!B45</f>
        <v>YONATHAN ELEAZER PANJAITAN</v>
      </c>
      <c r="C50" s="223">
        <f>P.Ag!M50</f>
        <v>0</v>
      </c>
      <c r="D50" s="223">
        <f>PPKn!M50</f>
        <v>0</v>
      </c>
      <c r="E50" s="223">
        <f>B.Ind!M50</f>
        <v>0</v>
      </c>
      <c r="F50" s="223">
        <f>MM!M50</f>
        <v>0</v>
      </c>
      <c r="G50" s="223">
        <f>IPA!M50</f>
        <v>0</v>
      </c>
      <c r="H50" s="223">
        <f>IPS!M50</f>
        <v>0</v>
      </c>
      <c r="I50" s="223">
        <f>BIng!M50</f>
        <v>0</v>
      </c>
      <c r="J50" s="223">
        <f>SBd!M50</f>
        <v>0</v>
      </c>
      <c r="K50" s="223">
        <f>Pjk!M50</f>
        <v>0</v>
      </c>
      <c r="L50" s="223">
        <f>Prk!M50</f>
        <v>0</v>
      </c>
      <c r="M50" s="160"/>
    </row>
    <row r="51" spans="1:13" s="40" customFormat="1" ht="150" customHeight="1">
      <c r="A51" s="71">
        <v>38</v>
      </c>
      <c r="B51" s="77" t="str">
        <f>'Data Identitas'!B46</f>
        <v>ZAHARA 1</v>
      </c>
      <c r="C51" s="223">
        <f>P.Ag!M51</f>
        <v>0</v>
      </c>
      <c r="D51" s="223">
        <f>PPKn!M51</f>
        <v>0</v>
      </c>
      <c r="E51" s="223">
        <f>B.Ind!M51</f>
        <v>0</v>
      </c>
      <c r="F51" s="223">
        <f>MM!M51</f>
        <v>0</v>
      </c>
      <c r="G51" s="223">
        <f>IPA!M51</f>
        <v>0</v>
      </c>
      <c r="H51" s="223">
        <f>IPS!M51</f>
        <v>0</v>
      </c>
      <c r="I51" s="223">
        <f>BIng!M51</f>
        <v>0</v>
      </c>
      <c r="J51" s="223">
        <f>SBd!M51</f>
        <v>0</v>
      </c>
      <c r="K51" s="223">
        <f>Pjk!M51</f>
        <v>0</v>
      </c>
      <c r="L51" s="223">
        <f>Prk!M51</f>
        <v>0</v>
      </c>
      <c r="M51" s="160"/>
    </row>
    <row r="52" spans="1:13" s="40" customFormat="1" ht="150" customHeight="1">
      <c r="A52" s="71">
        <v>39</v>
      </c>
      <c r="B52" s="77" t="str">
        <f>'Data Identitas'!B47</f>
        <v>ZAHARA 2</v>
      </c>
      <c r="C52" s="223">
        <f>P.Ag!M52</f>
        <v>0</v>
      </c>
      <c r="D52" s="223">
        <f>PPKn!M52</f>
        <v>0</v>
      </c>
      <c r="E52" s="223">
        <f>B.Ind!M52</f>
        <v>0</v>
      </c>
      <c r="F52" s="223">
        <f>MM!M52</f>
        <v>0</v>
      </c>
      <c r="G52" s="223">
        <f>IPA!M52</f>
        <v>0</v>
      </c>
      <c r="H52" s="223">
        <f>IPS!M52</f>
        <v>0</v>
      </c>
      <c r="I52" s="223">
        <f>BIng!M52</f>
        <v>0</v>
      </c>
      <c r="J52" s="223">
        <f>SBd!M52</f>
        <v>0</v>
      </c>
      <c r="K52" s="223">
        <f>Pjk!M52</f>
        <v>0</v>
      </c>
      <c r="L52" s="223">
        <f>Prk!M52</f>
        <v>0</v>
      </c>
      <c r="M52" s="160"/>
    </row>
    <row r="53" spans="1:13" s="40" customFormat="1" ht="150" customHeight="1">
      <c r="A53" s="71">
        <v>40</v>
      </c>
      <c r="B53" s="77" t="str">
        <f>'Data Identitas'!B48</f>
        <v>ZAHARA 3</v>
      </c>
      <c r="C53" s="223">
        <f>P.Ag!M53</f>
        <v>0</v>
      </c>
      <c r="D53" s="223">
        <f>PPKn!M53</f>
        <v>0</v>
      </c>
      <c r="E53" s="223">
        <f>B.Ind!M53</f>
        <v>0</v>
      </c>
      <c r="F53" s="223">
        <f>MM!M53</f>
        <v>0</v>
      </c>
      <c r="G53" s="223">
        <f>IPA!M53</f>
        <v>0</v>
      </c>
      <c r="H53" s="223">
        <f>IPS!M53</f>
        <v>0</v>
      </c>
      <c r="I53" s="223">
        <f>BIng!M53</f>
        <v>0</v>
      </c>
      <c r="J53" s="223">
        <f>SBd!M53</f>
        <v>0</v>
      </c>
      <c r="K53" s="223">
        <f>Pjk!M53</f>
        <v>0</v>
      </c>
      <c r="L53" s="223">
        <f>Prk!M53</f>
        <v>0</v>
      </c>
      <c r="M53" s="160"/>
    </row>
    <row r="54" spans="1:13" s="40" customFormat="1" ht="150" customHeight="1">
      <c r="A54" s="71">
        <v>41</v>
      </c>
      <c r="B54" s="77" t="str">
        <f>'Data Identitas'!B49</f>
        <v>ZAHARA 4</v>
      </c>
      <c r="C54" s="223">
        <f>P.Ag!M54</f>
        <v>0</v>
      </c>
      <c r="D54" s="223">
        <f>PPKn!M54</f>
        <v>0</v>
      </c>
      <c r="E54" s="223">
        <f>B.Ind!M54</f>
        <v>0</v>
      </c>
      <c r="F54" s="223">
        <f>MM!M54</f>
        <v>0</v>
      </c>
      <c r="G54" s="223">
        <f>IPA!M54</f>
        <v>0</v>
      </c>
      <c r="H54" s="223">
        <f>IPS!M54</f>
        <v>0</v>
      </c>
      <c r="I54" s="223">
        <f>BIng!M54</f>
        <v>0</v>
      </c>
      <c r="J54" s="223">
        <f>SBd!M54</f>
        <v>0</v>
      </c>
      <c r="K54" s="223">
        <f>Pjk!M54</f>
        <v>0</v>
      </c>
      <c r="L54" s="223">
        <f>Prk!M54</f>
        <v>0</v>
      </c>
      <c r="M54" s="160"/>
    </row>
    <row r="55" spans="1:13" s="40" customFormat="1" ht="150" customHeight="1">
      <c r="A55" s="71">
        <v>42</v>
      </c>
      <c r="B55" s="77" t="str">
        <f>'Data Identitas'!B50</f>
        <v>ZAHARA 5</v>
      </c>
      <c r="C55" s="223">
        <f>P.Ag!M55</f>
        <v>0</v>
      </c>
      <c r="D55" s="223">
        <f>PPKn!M55</f>
        <v>0</v>
      </c>
      <c r="E55" s="223">
        <f>B.Ind!M55</f>
        <v>0</v>
      </c>
      <c r="F55" s="223">
        <f>MM!M55</f>
        <v>0</v>
      </c>
      <c r="G55" s="223">
        <f>IPA!M55</f>
        <v>0</v>
      </c>
      <c r="H55" s="223">
        <f>IPS!M55</f>
        <v>0</v>
      </c>
      <c r="I55" s="223">
        <f>BIng!M55</f>
        <v>0</v>
      </c>
      <c r="J55" s="223">
        <f>SBd!M55</f>
        <v>0</v>
      </c>
      <c r="K55" s="223">
        <f>Pjk!M55</f>
        <v>0</v>
      </c>
      <c r="L55" s="223">
        <f>Prk!M55</f>
        <v>0</v>
      </c>
      <c r="M55" s="160"/>
    </row>
    <row r="56" spans="1:13" s="40" customFormat="1" ht="150" customHeight="1">
      <c r="A56" s="71">
        <v>43</v>
      </c>
      <c r="B56" s="77" t="str">
        <f>'Data Identitas'!B51</f>
        <v>ZAHARA 6</v>
      </c>
      <c r="C56" s="223">
        <f>P.Ag!M56</f>
        <v>0</v>
      </c>
      <c r="D56" s="223">
        <f>PPKn!M56</f>
        <v>0</v>
      </c>
      <c r="E56" s="223">
        <f>B.Ind!M56</f>
        <v>0</v>
      </c>
      <c r="F56" s="223">
        <f>MM!M56</f>
        <v>0</v>
      </c>
      <c r="G56" s="223">
        <f>IPA!M56</f>
        <v>0</v>
      </c>
      <c r="H56" s="223">
        <f>IPS!M56</f>
        <v>0</v>
      </c>
      <c r="I56" s="223">
        <f>BIng!M56</f>
        <v>0</v>
      </c>
      <c r="J56" s="223">
        <f>SBd!M56</f>
        <v>0</v>
      </c>
      <c r="K56" s="223">
        <f>Pjk!M56</f>
        <v>0</v>
      </c>
      <c r="L56" s="223">
        <f>Prk!M56</f>
        <v>0</v>
      </c>
      <c r="M56" s="160"/>
    </row>
    <row r="57" spans="1:13" s="40" customFormat="1" ht="150" customHeight="1">
      <c r="A57" s="71">
        <v>44</v>
      </c>
      <c r="B57" s="77" t="str">
        <f>'Data Identitas'!B52</f>
        <v>ZAHARA 7</v>
      </c>
      <c r="C57" s="223">
        <f>P.Ag!M57</f>
        <v>0</v>
      </c>
      <c r="D57" s="223">
        <f>PPKn!M57</f>
        <v>0</v>
      </c>
      <c r="E57" s="223">
        <f>B.Ind!M57</f>
        <v>0</v>
      </c>
      <c r="F57" s="223">
        <f>MM!M57</f>
        <v>0</v>
      </c>
      <c r="G57" s="223">
        <f>IPA!M57</f>
        <v>0</v>
      </c>
      <c r="H57" s="223">
        <f>IPS!M57</f>
        <v>0</v>
      </c>
      <c r="I57" s="223">
        <f>BIng!M57</f>
        <v>0</v>
      </c>
      <c r="J57" s="223">
        <f>SBd!M57</f>
        <v>0</v>
      </c>
      <c r="K57" s="223">
        <f>Pjk!M57</f>
        <v>0</v>
      </c>
      <c r="L57" s="223">
        <f>Prk!M57</f>
        <v>0</v>
      </c>
      <c r="M57" s="160"/>
    </row>
    <row r="58" spans="1:13" s="40" customFormat="1" ht="150" customHeight="1">
      <c r="A58" s="71">
        <v>45</v>
      </c>
      <c r="B58" s="77" t="str">
        <f>'Data Identitas'!B53</f>
        <v>ZAHARA 8</v>
      </c>
      <c r="C58" s="223">
        <f>P.Ag!M58</f>
        <v>0</v>
      </c>
      <c r="D58" s="223">
        <f>PPKn!M58</f>
        <v>0</v>
      </c>
      <c r="E58" s="223">
        <f>B.Ind!M58</f>
        <v>0</v>
      </c>
      <c r="F58" s="223">
        <f>MM!M58</f>
        <v>0</v>
      </c>
      <c r="G58" s="223">
        <f>IPA!M58</f>
        <v>0</v>
      </c>
      <c r="H58" s="223">
        <f>IPS!M58</f>
        <v>0</v>
      </c>
      <c r="I58" s="223">
        <f>BIng!M58</f>
        <v>0</v>
      </c>
      <c r="J58" s="223">
        <f>SBd!M58</f>
        <v>0</v>
      </c>
      <c r="K58" s="223">
        <f>Pjk!M58</f>
        <v>0</v>
      </c>
      <c r="L58" s="223">
        <f>Prk!M58</f>
        <v>0</v>
      </c>
      <c r="M58" s="160"/>
    </row>
    <row r="59" spans="1:13"/>
    <row r="60" spans="1:13" ht="15" hidden="1" customHeight="1"/>
  </sheetData>
  <sheetProtection password="C612" sheet="1" objects="1" scenarios="1"/>
  <customSheetViews>
    <customSheetView guid="{3AAD01A2-9FF9-4DC3-96F0-2732E879BCFC}" scale="70" showGridLines="0" showRowCol="0" hiddenRows="1" hiddenColumns="1">
      <pane ySplit="13" topLeftCell="A14" activePane="bottomLeft" state="frozen"/>
      <selection pane="bottomLeft" activeCell="A14" sqref="A14"/>
      <pageMargins left="0.7" right="0.7" top="0.75" bottom="0.75" header="0.3" footer="0.3"/>
      <pageSetup paperSize="9" orientation="portrait" horizontalDpi="4294967293" verticalDpi="0" r:id="rId1"/>
    </customSheetView>
  </customSheetViews>
  <mergeCells count="27">
    <mergeCell ref="B1:M1"/>
    <mergeCell ref="B2:M2"/>
    <mergeCell ref="B3:M3"/>
    <mergeCell ref="B4:M4"/>
    <mergeCell ref="F7:F11"/>
    <mergeCell ref="G7:G11"/>
    <mergeCell ref="H7:H11"/>
    <mergeCell ref="I7:I11"/>
    <mergeCell ref="J7:J11"/>
    <mergeCell ref="K7:K11"/>
    <mergeCell ref="L7:L11"/>
    <mergeCell ref="M7:M13"/>
    <mergeCell ref="F12:F13"/>
    <mergeCell ref="G12:G13"/>
    <mergeCell ref="H12:H13"/>
    <mergeCell ref="I12:I13"/>
    <mergeCell ref="J12:J13"/>
    <mergeCell ref="K12:K13"/>
    <mergeCell ref="L12:L13"/>
    <mergeCell ref="A7:A13"/>
    <mergeCell ref="B7:B13"/>
    <mergeCell ref="C7:C11"/>
    <mergeCell ref="D7:D11"/>
    <mergeCell ref="E7:E11"/>
    <mergeCell ref="C12:C13"/>
    <mergeCell ref="D12:D13"/>
    <mergeCell ref="E12:E13"/>
  </mergeCells>
  <pageMargins left="0.7" right="0.7" top="0.75" bottom="0.75" header="0.3" footer="0.3"/>
  <pageSetup paperSize="9" orientation="portrait" horizontalDpi="4294967293" verticalDpi="0" r:id="rId2"/>
  <drawing r:id="rId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I48"/>
  <sheetViews>
    <sheetView showGridLines="0" showRowColHeaders="0" topLeftCell="A19" zoomScale="115" zoomScaleNormal="115" workbookViewId="0"/>
  </sheetViews>
  <sheetFormatPr defaultColWidth="0" defaultRowHeight="15" zeroHeight="1"/>
  <cols>
    <col min="1" max="1" width="3.7109375" style="53" customWidth="1"/>
    <col min="2" max="2" width="1.42578125" style="53" customWidth="1"/>
    <col min="3" max="3" width="37.42578125" style="53" customWidth="1"/>
    <col min="4" max="4" width="1.85546875" style="53" bestFit="1" customWidth="1"/>
    <col min="5" max="5" width="61.42578125" style="53" customWidth="1"/>
    <col min="6" max="6" width="2.28515625" style="53" customWidth="1"/>
    <col min="7" max="7" width="1.7109375" style="72" customWidth="1"/>
    <col min="8" max="8" width="17" style="53" customWidth="1"/>
    <col min="9" max="9" width="9.140625" style="53" hidden="1" customWidth="1"/>
    <col min="10" max="16384" width="9.140625" style="53" hidden="1"/>
  </cols>
  <sheetData>
    <row r="1" spans="1:9">
      <c r="A1" s="241"/>
      <c r="G1" s="92"/>
      <c r="H1" s="104"/>
    </row>
    <row r="2" spans="1:9">
      <c r="G2" s="92"/>
      <c r="H2" s="104"/>
    </row>
    <row r="3" spans="1:9">
      <c r="G3" s="92"/>
      <c r="H3" s="104"/>
    </row>
    <row r="4" spans="1:9" ht="20.100000000000001" customHeight="1">
      <c r="C4" s="409" t="s">
        <v>132</v>
      </c>
      <c r="D4" s="409"/>
      <c r="E4" s="409"/>
      <c r="F4" s="91"/>
      <c r="G4" s="93"/>
      <c r="H4" s="105"/>
      <c r="I4" s="91"/>
    </row>
    <row r="5" spans="1:9" ht="20.100000000000001" customHeight="1">
      <c r="G5" s="92"/>
      <c r="H5" s="104"/>
    </row>
    <row r="6" spans="1:9" s="60" customFormat="1" ht="24.95" customHeight="1">
      <c r="A6" s="60">
        <v>1</v>
      </c>
      <c r="C6" s="60" t="s">
        <v>133</v>
      </c>
      <c r="D6" s="60" t="s">
        <v>50</v>
      </c>
      <c r="E6" s="96" t="str">
        <f>VLOOKUP($H$6,'Data Identitas'!$A$9:$W$53,2,0)</f>
        <v>ADHE JUNAEDY</v>
      </c>
      <c r="G6" s="94"/>
      <c r="H6" s="218">
        <v>1</v>
      </c>
    </row>
    <row r="7" spans="1:9" s="60" customFormat="1" ht="24.95" customHeight="1">
      <c r="A7" s="60">
        <v>2</v>
      </c>
      <c r="C7" s="60" t="s">
        <v>134</v>
      </c>
      <c r="D7" s="60" t="s">
        <v>50</v>
      </c>
      <c r="E7" s="96">
        <f>VLOOKUP($H$6,'Data Identitas'!$A$9:$W$53,3,0)</f>
        <v>1</v>
      </c>
      <c r="G7" s="94"/>
      <c r="H7" s="106"/>
    </row>
    <row r="8" spans="1:9" s="60" customFormat="1" ht="24.95" customHeight="1">
      <c r="A8" s="60">
        <v>3</v>
      </c>
      <c r="C8" s="60" t="s">
        <v>135</v>
      </c>
      <c r="D8" s="60" t="s">
        <v>50</v>
      </c>
      <c r="E8" s="96" t="str">
        <f>VLOOKUP($H$6,'Data Identitas'!$A$9:$W$53,4,0)</f>
        <v>Medan, 8 Maret 1997</v>
      </c>
      <c r="G8" s="94"/>
      <c r="H8" s="106"/>
    </row>
    <row r="9" spans="1:9" s="60" customFormat="1" ht="24.95" customHeight="1">
      <c r="A9" s="60">
        <v>4</v>
      </c>
      <c r="C9" s="60" t="s">
        <v>136</v>
      </c>
      <c r="D9" s="60" t="s">
        <v>50</v>
      </c>
      <c r="E9" s="96" t="str">
        <f>VLOOKUP($H$6,'Data Identitas'!$A$9:$W$53,5,0)</f>
        <v>Laki-laki</v>
      </c>
      <c r="G9" s="94"/>
      <c r="H9" s="106"/>
    </row>
    <row r="10" spans="1:9" s="60" customFormat="1" ht="24.95" customHeight="1">
      <c r="A10" s="60">
        <v>5</v>
      </c>
      <c r="C10" s="60" t="s">
        <v>137</v>
      </c>
      <c r="D10" s="60" t="s">
        <v>50</v>
      </c>
      <c r="E10" s="96" t="str">
        <f>VLOOKUP($H$6,'Data Identitas'!$A$9:$W$53,6,0)</f>
        <v>Islam</v>
      </c>
      <c r="G10" s="94"/>
      <c r="H10" s="106"/>
    </row>
    <row r="11" spans="1:9" s="60" customFormat="1" ht="24.95" customHeight="1">
      <c r="A11" s="60">
        <v>6</v>
      </c>
      <c r="C11" s="60" t="s">
        <v>138</v>
      </c>
      <c r="D11" s="60" t="s">
        <v>50</v>
      </c>
      <c r="E11" s="96" t="str">
        <f>VLOOKUP($H$6,'Data Identitas'!$A$9:$W$53,7,0)</f>
        <v>Anak kandung</v>
      </c>
      <c r="G11" s="94"/>
      <c r="H11" s="106"/>
    </row>
    <row r="12" spans="1:9" s="60" customFormat="1" ht="24.95" customHeight="1" thickBot="1">
      <c r="A12" s="60">
        <v>7</v>
      </c>
      <c r="C12" s="60" t="s">
        <v>139</v>
      </c>
      <c r="D12" s="60" t="s">
        <v>50</v>
      </c>
      <c r="E12" s="96">
        <f>VLOOKUP($H$6,'Data Identitas'!$A$9:$W$53,8,0)</f>
        <v>2</v>
      </c>
      <c r="G12" s="94"/>
      <c r="H12" s="106"/>
    </row>
    <row r="13" spans="1:9" s="60" customFormat="1" ht="24.95" customHeight="1">
      <c r="A13" s="60">
        <v>8</v>
      </c>
      <c r="C13" s="60" t="s">
        <v>140</v>
      </c>
      <c r="D13" s="60" t="s">
        <v>50</v>
      </c>
      <c r="E13" s="96" t="str">
        <f>VLOOKUP($H$6,'Data Identitas'!$A$9:$W$53,9,0)</f>
        <v>Jl Sutomo No. 15 Tebing Tingggi</v>
      </c>
      <c r="G13" s="94"/>
      <c r="H13" s="410" t="s">
        <v>229</v>
      </c>
    </row>
    <row r="14" spans="1:9" s="60" customFormat="1" ht="24.95" customHeight="1">
      <c r="A14" s="60">
        <v>9</v>
      </c>
      <c r="C14" s="60" t="s">
        <v>141</v>
      </c>
      <c r="D14" s="60" t="s">
        <v>50</v>
      </c>
      <c r="E14" s="96" t="str">
        <f>VLOOKUP($H$6,'Data Identitas'!$A$9:$W$53,10,0)</f>
        <v>+6262121356</v>
      </c>
      <c r="G14" s="94"/>
      <c r="H14" s="411"/>
    </row>
    <row r="15" spans="1:9" s="60" customFormat="1" ht="24.95" customHeight="1">
      <c r="A15" s="60">
        <v>10</v>
      </c>
      <c r="C15" s="60" t="s">
        <v>142</v>
      </c>
      <c r="D15" s="60" t="s">
        <v>50</v>
      </c>
      <c r="E15" s="96" t="str">
        <f>VLOOKUP($H$6,'Data Identitas'!$A$9:$W$53,11,0)</f>
        <v>SD N 123456</v>
      </c>
      <c r="G15" s="94"/>
      <c r="H15" s="411"/>
    </row>
    <row r="16" spans="1:9" s="60" customFormat="1" ht="24.95" customHeight="1">
      <c r="A16" s="60">
        <v>11</v>
      </c>
      <c r="C16" s="60" t="s">
        <v>143</v>
      </c>
      <c r="E16" s="96"/>
      <c r="G16" s="94"/>
      <c r="H16" s="411"/>
    </row>
    <row r="17" spans="1:8" s="60" customFormat="1" ht="21.95" customHeight="1">
      <c r="C17" s="60" t="s">
        <v>144</v>
      </c>
      <c r="D17" s="60" t="s">
        <v>50</v>
      </c>
      <c r="E17" s="96">
        <f>VLOOKUP($H$6,'Data Identitas'!$A$9:$W$53,12,0)</f>
        <v>7</v>
      </c>
      <c r="G17" s="94"/>
      <c r="H17" s="411"/>
    </row>
    <row r="18" spans="1:8" s="60" customFormat="1" ht="21.95" customHeight="1">
      <c r="C18" s="60" t="s">
        <v>145</v>
      </c>
      <c r="D18" s="60" t="s">
        <v>50</v>
      </c>
      <c r="E18" s="96" t="str">
        <f>VLOOKUP($H$6,'Data Identitas'!$A$9:$W$53,13,0)</f>
        <v>15 Juli 2013</v>
      </c>
      <c r="G18" s="94"/>
      <c r="H18" s="411"/>
    </row>
    <row r="19" spans="1:8" s="60" customFormat="1" ht="24.95" customHeight="1" thickBot="1">
      <c r="A19" s="60">
        <v>12</v>
      </c>
      <c r="C19" s="60" t="s">
        <v>146</v>
      </c>
      <c r="E19" s="96"/>
      <c r="G19" s="94"/>
      <c r="H19" s="412"/>
    </row>
    <row r="20" spans="1:8" s="60" customFormat="1" ht="21.95" customHeight="1">
      <c r="C20" s="60" t="s">
        <v>147</v>
      </c>
      <c r="D20" s="60" t="s">
        <v>50</v>
      </c>
      <c r="E20" s="96" t="str">
        <f>VLOOKUP($H$6,'Data Identitas'!$A$9:$W$53,14,0)</f>
        <v>Bapak ku</v>
      </c>
      <c r="G20" s="94"/>
      <c r="H20" s="106"/>
    </row>
    <row r="21" spans="1:8" s="60" customFormat="1" ht="21.95" customHeight="1">
      <c r="C21" s="60" t="s">
        <v>148</v>
      </c>
      <c r="D21" s="60" t="s">
        <v>50</v>
      </c>
      <c r="E21" s="96" t="str">
        <f>VLOOKUP($H$6,'Data Identitas'!$A$9:$W$53,15,0)</f>
        <v>Ummiku</v>
      </c>
      <c r="G21" s="94"/>
      <c r="H21" s="106"/>
    </row>
    <row r="22" spans="1:8" s="60" customFormat="1" ht="24.95" customHeight="1">
      <c r="A22" s="60">
        <v>13</v>
      </c>
      <c r="C22" s="60" t="s">
        <v>149</v>
      </c>
      <c r="D22" s="60" t="s">
        <v>50</v>
      </c>
      <c r="E22" s="96" t="str">
        <f>VLOOKUP($H$6,'Data Identitas'!$A$9:$W$53,16,0)</f>
        <v>Jl Sutomo No. 15 Medan</v>
      </c>
      <c r="G22" s="94"/>
      <c r="H22" s="106"/>
    </row>
    <row r="23" spans="1:8" s="60" customFormat="1" ht="24.95" customHeight="1">
      <c r="C23" s="60" t="s">
        <v>141</v>
      </c>
      <c r="D23" s="60" t="s">
        <v>50</v>
      </c>
      <c r="E23" s="96" t="str">
        <f>VLOOKUP($H$6,'Data Identitas'!$A$9:$W$53,17,0)</f>
        <v>062121356</v>
      </c>
      <c r="G23" s="94"/>
      <c r="H23" s="106"/>
    </row>
    <row r="24" spans="1:8" s="60" customFormat="1" ht="24.95" customHeight="1">
      <c r="A24" s="60">
        <v>14</v>
      </c>
      <c r="C24" s="60" t="s">
        <v>150</v>
      </c>
      <c r="E24" s="96"/>
      <c r="G24" s="94"/>
      <c r="H24" s="106"/>
    </row>
    <row r="25" spans="1:8" s="60" customFormat="1" ht="21.95" customHeight="1">
      <c r="C25" s="60" t="s">
        <v>147</v>
      </c>
      <c r="D25" s="60" t="s">
        <v>50</v>
      </c>
      <c r="E25" s="96" t="str">
        <f>VLOOKUP($H$6,'Data Identitas'!$A$9:$W$53,18,0)</f>
        <v>PNS</v>
      </c>
      <c r="G25" s="94"/>
      <c r="H25" s="106"/>
    </row>
    <row r="26" spans="1:8" s="60" customFormat="1" ht="21.95" customHeight="1">
      <c r="C26" s="60" t="s">
        <v>148</v>
      </c>
      <c r="D26" s="60" t="s">
        <v>50</v>
      </c>
      <c r="E26" s="96" t="str">
        <f>VLOOKUP($H$6,'Data Identitas'!$A$9:$W$53,19,0)</f>
        <v>Wiraswasta</v>
      </c>
      <c r="G26" s="94"/>
      <c r="H26" s="106"/>
    </row>
    <row r="27" spans="1:8" s="60" customFormat="1" ht="24.95" customHeight="1">
      <c r="A27" s="60">
        <v>15</v>
      </c>
      <c r="C27" s="60" t="s">
        <v>151</v>
      </c>
      <c r="D27" s="60" t="s">
        <v>50</v>
      </c>
      <c r="E27" s="96" t="str">
        <f>VLOOKUP($H$6,'Data Identitas'!$A$9:$W$53,20,0)</f>
        <v>Pamanku</v>
      </c>
      <c r="G27" s="94"/>
      <c r="H27" s="106"/>
    </row>
    <row r="28" spans="1:8" s="60" customFormat="1" ht="21.95" customHeight="1">
      <c r="C28" s="60" t="s">
        <v>152</v>
      </c>
      <c r="D28" s="60" t="s">
        <v>50</v>
      </c>
      <c r="E28" s="96" t="str">
        <f>VLOOKUP($H$6,'Data Identitas'!$A$9:$W$53,21,0)</f>
        <v>Jl Subroto No, 15 Medan</v>
      </c>
      <c r="G28" s="94"/>
      <c r="H28" s="106"/>
    </row>
    <row r="29" spans="1:8" s="60" customFormat="1" ht="21.95" customHeight="1">
      <c r="C29" s="60" t="s">
        <v>141</v>
      </c>
      <c r="D29" s="60" t="s">
        <v>50</v>
      </c>
      <c r="E29" s="96" t="str">
        <f>VLOOKUP($H$6,'Data Identitas'!$A$9:$W$53,22,0)</f>
        <v>062123546</v>
      </c>
      <c r="G29" s="94"/>
      <c r="H29" s="106"/>
    </row>
    <row r="30" spans="1:8" s="60" customFormat="1" ht="24.95" customHeight="1">
      <c r="A30" s="60">
        <v>16</v>
      </c>
      <c r="C30" s="60" t="s">
        <v>153</v>
      </c>
      <c r="D30" s="60" t="s">
        <v>50</v>
      </c>
      <c r="E30" s="96" t="str">
        <f>VLOOKUP($H$6,'Data Identitas'!$A$9:$W$53,23,0)</f>
        <v>ABRI</v>
      </c>
      <c r="G30" s="94"/>
      <c r="H30" s="106"/>
    </row>
    <row r="31" spans="1:8" s="40" customFormat="1">
      <c r="G31" s="95"/>
      <c r="H31" s="107"/>
    </row>
    <row r="32" spans="1:8" s="40" customFormat="1" ht="20.100000000000001" customHeight="1">
      <c r="E32" s="61" t="str">
        <f>'Data Raport'!C10</f>
        <v>Tebing Tinggi, 16 Juli 2013</v>
      </c>
      <c r="G32" s="95"/>
      <c r="H32" s="107"/>
    </row>
    <row r="33" spans="5:8" s="40" customFormat="1" ht="20.100000000000001" customHeight="1">
      <c r="E33" s="61" t="s">
        <v>154</v>
      </c>
      <c r="G33" s="95"/>
      <c r="H33" s="107"/>
    </row>
    <row r="34" spans="5:8" ht="20.100000000000001" customHeight="1">
      <c r="E34" s="62"/>
      <c r="G34" s="92"/>
      <c r="H34" s="104"/>
    </row>
    <row r="35" spans="5:8" ht="20.100000000000001" customHeight="1">
      <c r="E35" s="62"/>
      <c r="G35" s="92"/>
      <c r="H35" s="104"/>
    </row>
    <row r="36" spans="5:8" ht="20.100000000000001" customHeight="1">
      <c r="E36" s="62"/>
      <c r="G36" s="92"/>
      <c r="H36" s="104"/>
    </row>
    <row r="37" spans="5:8" ht="20.100000000000001" customHeight="1">
      <c r="E37" s="62" t="str">
        <f>'Data Raport'!C7</f>
        <v>Bambang Sadewo, M.Pd</v>
      </c>
      <c r="G37" s="92"/>
      <c r="H37" s="104"/>
    </row>
    <row r="38" spans="5:8" ht="20.100000000000001" customHeight="1">
      <c r="E38" s="62" t="str">
        <f>"NIP. "&amp;'Data Raport'!C8</f>
        <v>NIP. 19620616 198502 1 001</v>
      </c>
      <c r="G38" s="92"/>
      <c r="H38" s="104"/>
    </row>
    <row r="39" spans="5:8" ht="20.100000000000001" customHeight="1">
      <c r="G39" s="92"/>
      <c r="H39" s="104"/>
    </row>
    <row r="40" spans="5:8" s="255" customFormat="1" ht="20.100000000000001" customHeight="1">
      <c r="G40" s="92"/>
      <c r="H40" s="104"/>
    </row>
    <row r="41" spans="5:8" s="255" customFormat="1" ht="20.100000000000001" customHeight="1">
      <c r="G41" s="92"/>
      <c r="H41" s="104"/>
    </row>
    <row r="42" spans="5:8" s="255" customFormat="1" ht="20.100000000000001" customHeight="1">
      <c r="G42" s="92"/>
      <c r="H42" s="104"/>
    </row>
    <row r="43" spans="5:8" ht="20.100000000000001" customHeight="1">
      <c r="G43" s="92"/>
      <c r="H43" s="104"/>
    </row>
    <row r="44" spans="5:8" ht="20.100000000000001" customHeight="1">
      <c r="G44" s="92"/>
      <c r="H44" s="104"/>
    </row>
    <row r="45" spans="5:8" ht="20.100000000000001" hidden="1" customHeight="1">
      <c r="G45" s="92"/>
      <c r="H45" s="104"/>
    </row>
    <row r="46" spans="5:8" ht="20.100000000000001" hidden="1" customHeight="1"/>
    <row r="47" spans="5:8" ht="20.100000000000001" hidden="1" customHeight="1"/>
    <row r="48" spans="5:8" ht="20.100000000000001" hidden="1" customHeight="1"/>
  </sheetData>
  <sheetProtection password="D167" sheet="1" objects="1" scenarios="1"/>
  <customSheetViews>
    <customSheetView guid="{3AAD01A2-9FF9-4DC3-96F0-2732E879BCFC}" scale="115" showGridLines="0" showRowCol="0" hiddenRows="1" hiddenColumns="1">
      <pageMargins left="0.62992125984251968" right="0" top="0" bottom="0" header="0" footer="0"/>
      <pageSetup paperSize="9" scale="90" orientation="portrait" horizontalDpi="4294967294" verticalDpi="0" r:id="rId1"/>
    </customSheetView>
  </customSheetViews>
  <mergeCells count="2">
    <mergeCell ref="C4:E4"/>
    <mergeCell ref="H13:H19"/>
  </mergeCells>
  <pageMargins left="0.62992125984251968" right="0" top="0" bottom="0" header="0" footer="0"/>
  <pageSetup paperSize="9" scale="90" orientation="portrait" horizontalDpi="4294967294" verticalDpi="0" r:id="rId2"/>
  <drawing r:id="rId3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FFC000"/>
  </sheetPr>
  <dimension ref="A1:M132"/>
  <sheetViews>
    <sheetView showGridLines="0" showRowColHeaders="0" zoomScale="110" zoomScaleNormal="110" workbookViewId="0"/>
  </sheetViews>
  <sheetFormatPr defaultColWidth="0" defaultRowHeight="15" zeroHeight="1"/>
  <cols>
    <col min="1" max="1" width="1.5703125" customWidth="1"/>
    <col min="2" max="2" width="3.85546875" customWidth="1"/>
    <col min="3" max="3" width="24.7109375" customWidth="1"/>
    <col min="4" max="4" width="1.42578125" customWidth="1"/>
    <col min="5" max="5" width="14.7109375" customWidth="1"/>
    <col min="6" max="6" width="15.7109375" customWidth="1"/>
    <col min="7" max="7" width="3.42578125" customWidth="1"/>
    <col min="8" max="8" width="14.85546875" customWidth="1"/>
    <col min="9" max="9" width="1.5703125" customWidth="1"/>
    <col min="10" max="10" width="26.85546875" customWidth="1"/>
    <col min="11" max="12" width="1.28515625" customWidth="1"/>
    <col min="13" max="13" width="18.7109375" customWidth="1"/>
    <col min="14" max="16384" width="9.140625" hidden="1"/>
  </cols>
  <sheetData>
    <row r="1" spans="2:13">
      <c r="M1" s="112"/>
    </row>
    <row r="2" spans="2:13" ht="18" customHeight="1">
      <c r="C2" s="282" t="s">
        <v>19</v>
      </c>
      <c r="D2" s="282" t="s">
        <v>50</v>
      </c>
      <c r="E2" s="453" t="str">
        <f>'Data Raport'!C5</f>
        <v>SMP Negeri 1 Tebing Tinggi</v>
      </c>
      <c r="F2" s="453"/>
      <c r="G2" s="453"/>
      <c r="H2" s="282" t="s">
        <v>22</v>
      </c>
      <c r="I2" s="282" t="s">
        <v>50</v>
      </c>
      <c r="J2" s="282" t="str">
        <f>Home!D16</f>
        <v>7 - 1</v>
      </c>
      <c r="M2" s="112"/>
    </row>
    <row r="3" spans="2:13" ht="18" customHeight="1">
      <c r="C3" s="282" t="s">
        <v>20</v>
      </c>
      <c r="D3" s="282" t="s">
        <v>50</v>
      </c>
      <c r="E3" s="434" t="str">
        <f>Home!D24</f>
        <v>Jl Sutomo No. 15 Tebing Tinggi</v>
      </c>
      <c r="F3" s="434"/>
      <c r="G3" s="434"/>
      <c r="H3" s="282" t="s">
        <v>23</v>
      </c>
      <c r="I3" s="282" t="s">
        <v>50</v>
      </c>
      <c r="J3" s="283" t="str">
        <f>Home!D18</f>
        <v>Genap</v>
      </c>
      <c r="M3" s="112"/>
    </row>
    <row r="4" spans="2:13" s="244" customFormat="1" ht="18" customHeight="1">
      <c r="C4" s="282"/>
      <c r="D4" s="282"/>
      <c r="E4" s="434"/>
      <c r="F4" s="434"/>
      <c r="G4" s="434"/>
      <c r="H4" s="282" t="s">
        <v>24</v>
      </c>
      <c r="I4" s="282" t="s">
        <v>50</v>
      </c>
      <c r="J4" s="283" t="str">
        <f>Home!D20</f>
        <v>2014/2015</v>
      </c>
      <c r="M4" s="112"/>
    </row>
    <row r="5" spans="2:13" ht="18" customHeight="1">
      <c r="C5" t="s">
        <v>48</v>
      </c>
      <c r="D5" t="s">
        <v>50</v>
      </c>
      <c r="E5" s="454" t="str">
        <f>VLOOKUP($M$13,'Data Identitas'!A9:W53,2,0)</f>
        <v>ADHE JUNAEDY</v>
      </c>
      <c r="F5" s="454"/>
      <c r="G5" s="454"/>
      <c r="M5" s="112"/>
    </row>
    <row r="6" spans="2:13" ht="18" customHeight="1">
      <c r="C6" t="s">
        <v>49</v>
      </c>
      <c r="D6" t="s">
        <v>50</v>
      </c>
      <c r="E6" s="391">
        <f>VLOOKUP($M$13,'Data Identitas'!A9:W53,3,0)</f>
        <v>1</v>
      </c>
      <c r="F6" s="391"/>
      <c r="G6" s="6"/>
      <c r="M6" s="112"/>
    </row>
    <row r="7" spans="2:13">
      <c r="M7" s="112"/>
    </row>
    <row r="8" spans="2:13" ht="15.75">
      <c r="B8" s="419" t="s">
        <v>51</v>
      </c>
      <c r="C8" s="419"/>
      <c r="M8" s="112"/>
    </row>
    <row r="9" spans="2:13" ht="15.75">
      <c r="B9" s="447" t="s">
        <v>42</v>
      </c>
      <c r="C9" s="448"/>
      <c r="D9" s="447" t="s">
        <v>4</v>
      </c>
      <c r="E9" s="448"/>
      <c r="F9" s="457" t="s">
        <v>5</v>
      </c>
      <c r="G9" s="32"/>
      <c r="H9" s="455" t="s">
        <v>45</v>
      </c>
      <c r="I9" s="455"/>
      <c r="J9" s="456"/>
      <c r="M9" s="112"/>
    </row>
    <row r="10" spans="2:13" ht="15.75">
      <c r="B10" s="449"/>
      <c r="C10" s="450"/>
      <c r="D10" s="449"/>
      <c r="E10" s="450"/>
      <c r="F10" s="458"/>
      <c r="G10" s="33"/>
      <c r="H10" s="459" t="s">
        <v>83</v>
      </c>
      <c r="I10" s="460"/>
      <c r="J10" s="461"/>
      <c r="M10" s="112"/>
    </row>
    <row r="11" spans="2:13" ht="15.75">
      <c r="B11" s="451"/>
      <c r="C11" s="452"/>
      <c r="D11" s="462" t="s">
        <v>46</v>
      </c>
      <c r="E11" s="461"/>
      <c r="F11" s="34" t="s">
        <v>47</v>
      </c>
      <c r="G11" s="436" t="s">
        <v>43</v>
      </c>
      <c r="H11" s="436"/>
      <c r="I11" s="437" t="s">
        <v>44</v>
      </c>
      <c r="J11" s="439"/>
      <c r="M11" s="112"/>
    </row>
    <row r="12" spans="2:13" ht="18" customHeight="1">
      <c r="B12" s="446" t="s">
        <v>38</v>
      </c>
      <c r="C12" s="446"/>
      <c r="D12" s="14"/>
      <c r="H12" s="27"/>
      <c r="M12" s="112"/>
    </row>
    <row r="13" spans="2:13" ht="30" customHeight="1">
      <c r="B13" s="23">
        <v>1</v>
      </c>
      <c r="C13" s="24" t="s">
        <v>35</v>
      </c>
      <c r="D13" s="444">
        <f>VLOOKUP($M$13,P.Ag!$A$14:$M$58,5,0)</f>
        <v>0</v>
      </c>
      <c r="E13" s="445"/>
      <c r="F13" s="108">
        <f>VLOOKUP($M$13,P.Ag!$A$14:$M$58,9,0)</f>
        <v>0</v>
      </c>
      <c r="G13" s="444">
        <f>VLOOKUP($M$13,P.Ag!$A$14:$M$58,12,0)</f>
        <v>0</v>
      </c>
      <c r="H13" s="445"/>
      <c r="I13" s="43"/>
      <c r="J13" s="463" t="str">
        <f>VLOOKUP($M$13,'Deskripsi Sikap'!$A$14:$M$58,13,0)</f>
        <v>Adhe Junaidi menunjukkan sikap konsisten dan sungguh-sungguh dalam menerapkan sikap spiritual, jujur, dan kerjasama, terutama dalam mapel Pendidikan Agama dan Budi pekerti, Bahasa Indonesia dan bahasa Inggris</v>
      </c>
      <c r="M13" s="218">
        <v>1</v>
      </c>
    </row>
    <row r="14" spans="2:13" ht="30" customHeight="1">
      <c r="B14" s="23">
        <v>2</v>
      </c>
      <c r="C14" s="24" t="s">
        <v>26</v>
      </c>
      <c r="D14" s="444">
        <f>VLOOKUP($M$13,PPKn!$A$14:$M$58,5,0)</f>
        <v>0</v>
      </c>
      <c r="E14" s="445"/>
      <c r="F14" s="108">
        <f>VLOOKUP($M$13,PPKn!$A$14:$M$58,9,0)</f>
        <v>0</v>
      </c>
      <c r="G14" s="444">
        <f>VLOOKUP($M$13,PPKn!$A$14:$M$58,12,0)</f>
        <v>0</v>
      </c>
      <c r="H14" s="445"/>
      <c r="I14" s="44"/>
      <c r="J14" s="464"/>
      <c r="M14" s="112"/>
    </row>
    <row r="15" spans="2:13" ht="24.95" customHeight="1">
      <c r="B15" s="23">
        <v>3</v>
      </c>
      <c r="C15" s="24" t="s">
        <v>27</v>
      </c>
      <c r="D15" s="444">
        <f>VLOOKUP($M$13,B.Ind!$A$14:$M$58,5,0)</f>
        <v>0</v>
      </c>
      <c r="E15" s="445"/>
      <c r="F15" s="108">
        <f>VLOOKUP($M$13,B.Ind!$A$14:$M$58,9,0)</f>
        <v>0</v>
      </c>
      <c r="G15" s="444">
        <f>VLOOKUP($M$13,B.Ind!$A$14:$M$58,12,0)</f>
        <v>0</v>
      </c>
      <c r="H15" s="445"/>
      <c r="I15" s="44"/>
      <c r="J15" s="464"/>
      <c r="M15" s="112"/>
    </row>
    <row r="16" spans="2:13" ht="24.95" customHeight="1">
      <c r="B16" s="23">
        <v>4</v>
      </c>
      <c r="C16" s="24" t="s">
        <v>28</v>
      </c>
      <c r="D16" s="444">
        <f>VLOOKUP($M$13,MM!$A$14:$M$58,5,0)</f>
        <v>0</v>
      </c>
      <c r="E16" s="445"/>
      <c r="F16" s="108">
        <f>VLOOKUP($M$13,MM!$A$14:$M$58,9,0)</f>
        <v>0</v>
      </c>
      <c r="G16" s="444">
        <f>VLOOKUP($M$13,MM!$A$14:$M$58,12,0)</f>
        <v>0</v>
      </c>
      <c r="H16" s="445"/>
      <c r="I16" s="44"/>
      <c r="J16" s="464"/>
      <c r="M16" s="112"/>
    </row>
    <row r="17" spans="2:13" ht="24.95" customHeight="1">
      <c r="B17" s="23">
        <v>5</v>
      </c>
      <c r="C17" s="24" t="s">
        <v>36</v>
      </c>
      <c r="D17" s="444">
        <f>VLOOKUP($M$13,IPA!$A$14:$M$58,5,0)</f>
        <v>0</v>
      </c>
      <c r="E17" s="445"/>
      <c r="F17" s="108">
        <f>VLOOKUP($M$13,IPA!$A$14:$M$58,9,0)</f>
        <v>0</v>
      </c>
      <c r="G17" s="444">
        <f>VLOOKUP($M$13,IPA!$A$14:$M$58,12,0)</f>
        <v>0</v>
      </c>
      <c r="H17" s="445"/>
      <c r="I17" s="44"/>
      <c r="J17" s="464"/>
      <c r="M17" s="112"/>
    </row>
    <row r="18" spans="2:13" ht="24.95" customHeight="1">
      <c r="B18" s="23">
        <v>6</v>
      </c>
      <c r="C18" s="24" t="s">
        <v>37</v>
      </c>
      <c r="D18" s="444">
        <f>VLOOKUP($M$13,IPS!$A$14:$M$58,5,0)</f>
        <v>0</v>
      </c>
      <c r="E18" s="445"/>
      <c r="F18" s="108">
        <f>VLOOKUP($M$13,IPS!$A$14:$M$58,9,0)</f>
        <v>0</v>
      </c>
      <c r="G18" s="444">
        <f>VLOOKUP($M$13,IPS!$A$14:$M$58,12,0)</f>
        <v>0</v>
      </c>
      <c r="H18" s="445"/>
      <c r="I18" s="44"/>
      <c r="J18" s="464"/>
      <c r="M18" s="112"/>
    </row>
    <row r="19" spans="2:13" ht="24.95" customHeight="1" thickBot="1">
      <c r="B19" s="23">
        <v>7</v>
      </c>
      <c r="C19" s="24" t="s">
        <v>33</v>
      </c>
      <c r="D19" s="444">
        <f>VLOOKUP($M$13,BIng!A14:M58,5,0)</f>
        <v>0</v>
      </c>
      <c r="E19" s="445"/>
      <c r="F19" s="108">
        <f>VLOOKUP($M$13,BIng!A14:M58,9,0)</f>
        <v>0</v>
      </c>
      <c r="G19" s="444">
        <f>VLOOKUP($M$13,BIng!A14:M58,12,0)</f>
        <v>0</v>
      </c>
      <c r="H19" s="445"/>
      <c r="I19" s="44"/>
      <c r="J19" s="464"/>
      <c r="M19" s="112"/>
    </row>
    <row r="20" spans="2:13" ht="18" customHeight="1">
      <c r="B20" s="446" t="s">
        <v>39</v>
      </c>
      <c r="C20" s="446"/>
      <c r="D20" s="109"/>
      <c r="E20" s="110"/>
      <c r="F20" s="110"/>
      <c r="G20" s="109"/>
      <c r="H20" s="110"/>
      <c r="I20" s="44"/>
      <c r="J20" s="464"/>
      <c r="M20" s="410" t="s">
        <v>230</v>
      </c>
    </row>
    <row r="21" spans="2:13" ht="24.95" customHeight="1">
      <c r="B21" s="25">
        <v>1</v>
      </c>
      <c r="C21" s="24" t="s">
        <v>40</v>
      </c>
      <c r="D21" s="444">
        <f>VLOOKUP($M$13,SBd!$A$14:$M$58,5,0)</f>
        <v>0</v>
      </c>
      <c r="E21" s="445"/>
      <c r="F21" s="108">
        <f>VLOOKUP($M$13,SBd!$A$14:$M$58,9,0)</f>
        <v>0</v>
      </c>
      <c r="G21" s="444">
        <f>VLOOKUP($M$13,SBd!$A$14:$M$58,12,0)</f>
        <v>0</v>
      </c>
      <c r="H21" s="445"/>
      <c r="I21" s="44"/>
      <c r="J21" s="464"/>
      <c r="M21" s="411"/>
    </row>
    <row r="22" spans="2:13" ht="30" customHeight="1">
      <c r="B22" s="25">
        <v>2</v>
      </c>
      <c r="C22" s="24" t="s">
        <v>41</v>
      </c>
      <c r="D22" s="444">
        <f>VLOOKUP($M$13,Pjk!A14:M58,5,0)</f>
        <v>0</v>
      </c>
      <c r="E22" s="445"/>
      <c r="F22" s="108">
        <f>VLOOKUP($M$13,Pjk!A14:M58,9,0)</f>
        <v>0</v>
      </c>
      <c r="G22" s="444">
        <f>VLOOKUP($M$13,Pjk!A14:M58,12,0)</f>
        <v>0</v>
      </c>
      <c r="H22" s="445"/>
      <c r="I22" s="44"/>
      <c r="J22" s="464"/>
      <c r="M22" s="411"/>
    </row>
    <row r="23" spans="2:13" ht="24.95" customHeight="1">
      <c r="B23" s="25">
        <v>3</v>
      </c>
      <c r="C23" s="24" t="s">
        <v>31</v>
      </c>
      <c r="D23" s="444">
        <f>VLOOKUP($M$13,Prk!A14:M58,5,0)</f>
        <v>0</v>
      </c>
      <c r="E23" s="445"/>
      <c r="F23" s="108">
        <f>VLOOKUP($M$13,Prk!A14:M58,9,0)</f>
        <v>0</v>
      </c>
      <c r="G23" s="444">
        <f>VLOOKUP($M$13,Prk!A14:M58,12,0)</f>
        <v>0</v>
      </c>
      <c r="H23" s="445"/>
      <c r="I23" s="45"/>
      <c r="J23" s="465"/>
      <c r="M23" s="411"/>
    </row>
    <row r="24" spans="2:13">
      <c r="M24" s="411"/>
    </row>
    <row r="25" spans="2:13">
      <c r="M25" s="411"/>
    </row>
    <row r="26" spans="2:13" s="2" customFormat="1" ht="20.100000000000001" customHeight="1" thickBot="1">
      <c r="B26" s="436" t="s">
        <v>52</v>
      </c>
      <c r="C26" s="436"/>
      <c r="D26" s="436"/>
      <c r="E26" s="436"/>
      <c r="F26" s="436" t="s">
        <v>11</v>
      </c>
      <c r="G26" s="436"/>
      <c r="H26" s="436"/>
      <c r="I26" s="436"/>
      <c r="J26" s="436"/>
      <c r="M26" s="412"/>
    </row>
    <row r="27" spans="2:13" s="40" customFormat="1" ht="39.950000000000003" customHeight="1">
      <c r="B27" s="111">
        <v>1</v>
      </c>
      <c r="C27" s="440" t="str">
        <f>VLOOKUP($M$13,'Data Raport'!$A$16:$L$60,7,0)</f>
        <v>Praja Muda Karana (Pramuka)</v>
      </c>
      <c r="D27" s="440"/>
      <c r="E27" s="414"/>
      <c r="F27" s="441" t="str">
        <f>VLOOKUP($M$13,'Data Raport'!$A$16:$L$60,8,0)</f>
        <v>Memuaskan. Aktif dalam perkemahan dan latihan mingguan.</v>
      </c>
      <c r="G27" s="442"/>
      <c r="H27" s="442"/>
      <c r="I27" s="442"/>
      <c r="J27" s="443"/>
      <c r="M27" s="113"/>
    </row>
    <row r="28" spans="2:13" s="40" customFormat="1" ht="39.950000000000003" customHeight="1">
      <c r="B28" s="111">
        <v>2</v>
      </c>
      <c r="C28" s="440" t="str">
        <f>VLOOKUP($M$13,'Data Raport'!$A$16:$L$60,9,0)</f>
        <v>Palang Merah Ramaja (PMR)</v>
      </c>
      <c r="D28" s="440"/>
      <c r="E28" s="414"/>
      <c r="F28" s="420" t="str">
        <f>VLOOKUP($M$13,'Data Raport'!$A$16:$L$60,10,0)</f>
        <v>Memuaskan. Aktif dalam Perkemahan Wirakarya dan Raimuna Cabang Jakarta Selatan]</v>
      </c>
      <c r="G28" s="420"/>
      <c r="H28" s="420"/>
      <c r="I28" s="420"/>
      <c r="J28" s="420"/>
      <c r="M28" s="113"/>
    </row>
    <row r="29" spans="2:13" s="40" customFormat="1" ht="39.950000000000003" customHeight="1">
      <c r="B29" s="111">
        <v>3</v>
      </c>
      <c r="C29" s="440" t="str">
        <f>VLOOKUP($M$13,'Data Raport'!$A$16:$L$60,11,0)</f>
        <v xml:space="preserve">Bola Kaki. </v>
      </c>
      <c r="D29" s="440"/>
      <c r="E29" s="414"/>
      <c r="F29" s="441" t="str">
        <f>VLOOKUP($M$13,'Data Raport'!$A$16:$L$60,12,0)</f>
        <v>Memuaskan. Aktif dalam latihan, pertandingan LPI Cup</v>
      </c>
      <c r="G29" s="442"/>
      <c r="H29" s="442"/>
      <c r="I29" s="442"/>
      <c r="J29" s="443"/>
      <c r="M29" s="113"/>
    </row>
    <row r="30" spans="2:13">
      <c r="F30" s="435"/>
      <c r="G30" s="435"/>
      <c r="H30" s="435"/>
      <c r="I30" s="435"/>
      <c r="J30" s="435"/>
      <c r="M30" s="112"/>
    </row>
    <row r="31" spans="2:13" ht="20.100000000000001" customHeight="1">
      <c r="B31" s="437" t="s">
        <v>53</v>
      </c>
      <c r="C31" s="438"/>
      <c r="D31" s="438"/>
      <c r="E31" s="439"/>
      <c r="M31" s="112"/>
    </row>
    <row r="32" spans="2:13" ht="18" customHeight="1">
      <c r="B32" s="28"/>
      <c r="C32" s="29" t="s">
        <v>54</v>
      </c>
      <c r="D32" s="29" t="s">
        <v>50</v>
      </c>
      <c r="E32" s="31" t="str">
        <f>VLOOKUP($M$13,'Data Raport'!$A$16:$L$60,4,0)&amp; "   hari"</f>
        <v>2   hari</v>
      </c>
      <c r="M32" s="112"/>
    </row>
    <row r="33" spans="2:13" ht="18" customHeight="1">
      <c r="B33" s="28"/>
      <c r="C33" s="29" t="s">
        <v>55</v>
      </c>
      <c r="D33" s="29" t="s">
        <v>50</v>
      </c>
      <c r="E33" s="31" t="str">
        <f>VLOOKUP($M$13,'Data Raport'!$A$16:$L$60,5,0)&amp;"   hari"</f>
        <v>1   hari</v>
      </c>
      <c r="M33" s="112"/>
    </row>
    <row r="34" spans="2:13" ht="18" customHeight="1">
      <c r="B34" s="28"/>
      <c r="C34" s="29" t="s">
        <v>56</v>
      </c>
      <c r="D34" s="29" t="s">
        <v>50</v>
      </c>
      <c r="E34" s="31" t="str">
        <f>VLOOKUP($M$13,'Data Raport'!$A$16:$L$60,6,0)&amp;"   hari"</f>
        <v>3   hari</v>
      </c>
      <c r="M34" s="112"/>
    </row>
    <row r="35" spans="2:13" ht="15" customHeight="1">
      <c r="M35" s="112"/>
    </row>
    <row r="36" spans="2:13">
      <c r="M36" s="112"/>
    </row>
    <row r="37" spans="2:13">
      <c r="H37" s="413" t="str">
        <f>'Data Raport'!C9</f>
        <v>Tebing Tinggi, 21 Desember 2013</v>
      </c>
      <c r="I37" s="413"/>
      <c r="J37" s="413"/>
      <c r="M37" s="112"/>
    </row>
    <row r="38" spans="2:13">
      <c r="C38" t="s">
        <v>6</v>
      </c>
      <c r="M38" s="112"/>
    </row>
    <row r="39" spans="2:13">
      <c r="C39" t="s">
        <v>61</v>
      </c>
      <c r="H39" t="s">
        <v>59</v>
      </c>
      <c r="M39" s="112"/>
    </row>
    <row r="40" spans="2:13">
      <c r="M40" s="112"/>
    </row>
    <row r="41" spans="2:13">
      <c r="M41" s="112"/>
    </row>
    <row r="42" spans="2:13">
      <c r="M42" s="112"/>
    </row>
    <row r="43" spans="2:13">
      <c r="C43" s="30"/>
      <c r="H43" s="413" t="str">
        <f>Home!$D$12</f>
        <v>Purnawanto, S.Pd, M.Si</v>
      </c>
      <c r="I43" s="413"/>
      <c r="J43" s="413"/>
      <c r="M43" s="112"/>
    </row>
    <row r="44" spans="2:13">
      <c r="H44" s="413" t="str">
        <f>"NIP.  "&amp;Home!$D$14</f>
        <v>NIP.  19680228 199303 1 004</v>
      </c>
      <c r="I44" s="413"/>
      <c r="J44" s="413"/>
      <c r="M44" s="112"/>
    </row>
    <row r="45" spans="2:13">
      <c r="M45" s="112"/>
    </row>
    <row r="46" spans="2:13">
      <c r="M46" s="112"/>
    </row>
    <row r="47" spans="2:13">
      <c r="M47" s="112"/>
    </row>
    <row r="48" spans="2:13">
      <c r="M48" s="247" t="s">
        <v>318</v>
      </c>
    </row>
    <row r="49" spans="2:13">
      <c r="C49" s="284" t="s">
        <v>19</v>
      </c>
      <c r="D49" s="284" t="s">
        <v>50</v>
      </c>
      <c r="E49" s="428" t="str">
        <f>'Data Raport'!C5</f>
        <v>SMP Negeri 1 Tebing Tinggi</v>
      </c>
      <c r="F49" s="427"/>
      <c r="G49" s="427"/>
      <c r="H49" s="284" t="s">
        <v>22</v>
      </c>
      <c r="I49" s="284" t="s">
        <v>50</v>
      </c>
      <c r="J49" s="284" t="str">
        <f>Home!D16</f>
        <v>7 - 1</v>
      </c>
      <c r="M49" s="112"/>
    </row>
    <row r="50" spans="2:13">
      <c r="C50" s="284" t="s">
        <v>20</v>
      </c>
      <c r="D50" s="284" t="s">
        <v>50</v>
      </c>
      <c r="E50" s="434" t="str">
        <f>Home!D24</f>
        <v>Jl Sutomo No. 15 Tebing Tinggi</v>
      </c>
      <c r="F50" s="434"/>
      <c r="G50" s="434"/>
      <c r="H50" s="284" t="s">
        <v>23</v>
      </c>
      <c r="I50" s="284" t="s">
        <v>50</v>
      </c>
      <c r="J50" s="285" t="str">
        <f>Home!D18</f>
        <v>Genap</v>
      </c>
      <c r="M50" s="112"/>
    </row>
    <row r="51" spans="2:13">
      <c r="C51" s="284"/>
      <c r="D51" s="284"/>
      <c r="E51" s="434"/>
      <c r="F51" s="434"/>
      <c r="G51" s="434"/>
      <c r="H51" s="284" t="s">
        <v>24</v>
      </c>
      <c r="I51" s="284" t="s">
        <v>50</v>
      </c>
      <c r="J51" s="284" t="str">
        <f>Home!D20</f>
        <v>2014/2015</v>
      </c>
      <c r="M51" s="112"/>
    </row>
    <row r="52" spans="2:13">
      <c r="C52" s="284" t="s">
        <v>48</v>
      </c>
      <c r="D52" s="284" t="s">
        <v>50</v>
      </c>
      <c r="E52" s="427" t="str">
        <f>VLOOKUP($M$13,'Data Identitas'!A9:W53,2,0)</f>
        <v>ADHE JUNAEDY</v>
      </c>
      <c r="F52" s="427"/>
      <c r="G52" s="427"/>
      <c r="H52" s="284"/>
      <c r="I52" s="284"/>
      <c r="J52" s="284"/>
      <c r="M52" s="112"/>
    </row>
    <row r="53" spans="2:13">
      <c r="C53" s="284" t="s">
        <v>49</v>
      </c>
      <c r="D53" s="284" t="s">
        <v>50</v>
      </c>
      <c r="E53" s="427">
        <f>VLOOKUP($M$13,'Data Identitas'!A9:W53,3,0)</f>
        <v>1</v>
      </c>
      <c r="F53" s="427"/>
      <c r="G53" s="284"/>
      <c r="H53" s="284"/>
      <c r="I53" s="284"/>
      <c r="J53" s="284"/>
      <c r="M53" s="112"/>
    </row>
    <row r="54" spans="2:13" s="245" customFormat="1" ht="12" customHeight="1">
      <c r="E54" s="246"/>
      <c r="F54" s="246"/>
      <c r="M54" s="112"/>
    </row>
    <row r="55" spans="2:13" ht="15.75">
      <c r="B55" s="419" t="s">
        <v>62</v>
      </c>
      <c r="C55" s="419"/>
      <c r="M55" s="112"/>
    </row>
    <row r="56" spans="2:13" ht="20.100000000000001" customHeight="1">
      <c r="B56" s="423" t="s">
        <v>42</v>
      </c>
      <c r="C56" s="423"/>
      <c r="D56" s="424" t="s">
        <v>63</v>
      </c>
      <c r="E56" s="425"/>
      <c r="F56" s="426"/>
      <c r="G56" s="423" t="s">
        <v>64</v>
      </c>
      <c r="H56" s="423"/>
      <c r="I56" s="423"/>
      <c r="J56" s="423"/>
      <c r="M56" s="112"/>
    </row>
    <row r="57" spans="2:13" ht="18" customHeight="1">
      <c r="B57" s="429" t="s">
        <v>38</v>
      </c>
      <c r="C57" s="430"/>
      <c r="J57" s="27"/>
      <c r="M57" s="112"/>
    </row>
    <row r="58" spans="2:13" ht="33.950000000000003" customHeight="1">
      <c r="B58" s="422">
        <v>1</v>
      </c>
      <c r="C58" s="420" t="s">
        <v>35</v>
      </c>
      <c r="D58" s="28"/>
      <c r="E58" s="414" t="s">
        <v>4</v>
      </c>
      <c r="F58" s="415"/>
      <c r="G58" s="431">
        <f>VLOOKUP($M$13,P.Ag!$A$14:$M$58,6,0)</f>
        <v>0</v>
      </c>
      <c r="H58" s="432"/>
      <c r="I58" s="432"/>
      <c r="J58" s="433"/>
      <c r="M58" s="112"/>
    </row>
    <row r="59" spans="2:13" ht="33.950000000000003" customHeight="1">
      <c r="B59" s="422"/>
      <c r="C59" s="420"/>
      <c r="D59" s="28"/>
      <c r="E59" s="414" t="s">
        <v>5</v>
      </c>
      <c r="F59" s="415"/>
      <c r="G59" s="431">
        <f>VLOOKUP($M$13,P.Ag!$A$14:$M$58,10,0)</f>
        <v>0</v>
      </c>
      <c r="H59" s="432"/>
      <c r="I59" s="432"/>
      <c r="J59" s="433"/>
      <c r="M59" s="112"/>
    </row>
    <row r="60" spans="2:13" ht="39.950000000000003" customHeight="1">
      <c r="B60" s="422"/>
      <c r="C60" s="420"/>
      <c r="D60" s="28"/>
      <c r="E60" s="414" t="s">
        <v>45</v>
      </c>
      <c r="F60" s="415"/>
      <c r="G60" s="431">
        <f>VLOOKUP($M$13,P.Ag!$A$14:$M$58,13,0)</f>
        <v>0</v>
      </c>
      <c r="H60" s="432"/>
      <c r="I60" s="432"/>
      <c r="J60" s="433"/>
      <c r="M60" s="112"/>
    </row>
    <row r="61" spans="2:13" ht="33.950000000000003" customHeight="1">
      <c r="B61" s="422">
        <v>2</v>
      </c>
      <c r="C61" s="420" t="s">
        <v>26</v>
      </c>
      <c r="D61" s="28"/>
      <c r="E61" s="414" t="s">
        <v>4</v>
      </c>
      <c r="F61" s="415"/>
      <c r="G61" s="416">
        <f>VLOOKUP($M$13,PPKn!$A$14:$M$58,6,0)</f>
        <v>0</v>
      </c>
      <c r="H61" s="417"/>
      <c r="I61" s="417"/>
      <c r="J61" s="417"/>
      <c r="M61" s="112"/>
    </row>
    <row r="62" spans="2:13" ht="33.950000000000003" customHeight="1">
      <c r="B62" s="422"/>
      <c r="C62" s="420"/>
      <c r="D62" s="28"/>
      <c r="E62" s="414" t="s">
        <v>5</v>
      </c>
      <c r="F62" s="415"/>
      <c r="G62" s="416">
        <f>VLOOKUP($M$13,PPKn!$A$14:$M$58,10,0)</f>
        <v>0</v>
      </c>
      <c r="H62" s="417"/>
      <c r="I62" s="417"/>
      <c r="J62" s="417"/>
      <c r="M62" s="112"/>
    </row>
    <row r="63" spans="2:13" ht="39.950000000000003" customHeight="1">
      <c r="B63" s="422"/>
      <c r="C63" s="420"/>
      <c r="D63" s="28"/>
      <c r="E63" s="414" t="s">
        <v>45</v>
      </c>
      <c r="F63" s="415"/>
      <c r="G63" s="416">
        <f>VLOOKUP($M$13,PPKn!$A$14:$M$58,13,0)</f>
        <v>0</v>
      </c>
      <c r="H63" s="417"/>
      <c r="I63" s="417"/>
      <c r="J63" s="417"/>
      <c r="M63" s="112"/>
    </row>
    <row r="64" spans="2:13" ht="33.950000000000003" customHeight="1">
      <c r="B64" s="422">
        <v>3</v>
      </c>
      <c r="C64" s="420" t="s">
        <v>27</v>
      </c>
      <c r="D64" s="28"/>
      <c r="E64" s="414" t="s">
        <v>4</v>
      </c>
      <c r="F64" s="415"/>
      <c r="G64" s="416">
        <f>VLOOKUP($M$13,B.Ind!$A$14:$M$58,6,0)</f>
        <v>0</v>
      </c>
      <c r="H64" s="417"/>
      <c r="I64" s="417"/>
      <c r="J64" s="417"/>
      <c r="M64" s="112"/>
    </row>
    <row r="65" spans="2:13" ht="33.950000000000003" customHeight="1">
      <c r="B65" s="422"/>
      <c r="C65" s="420"/>
      <c r="D65" s="28"/>
      <c r="E65" s="414" t="s">
        <v>5</v>
      </c>
      <c r="F65" s="415"/>
      <c r="G65" s="416">
        <f>VLOOKUP($M$13,B.Ind!$A$14:$M$58,10,0)</f>
        <v>0</v>
      </c>
      <c r="H65" s="417"/>
      <c r="I65" s="417"/>
      <c r="J65" s="417"/>
      <c r="M65" s="112"/>
    </row>
    <row r="66" spans="2:13" ht="39.950000000000003" customHeight="1">
      <c r="B66" s="422"/>
      <c r="C66" s="420"/>
      <c r="D66" s="28"/>
      <c r="E66" s="414" t="s">
        <v>45</v>
      </c>
      <c r="F66" s="415"/>
      <c r="G66" s="416">
        <f>VLOOKUP($M$13,B.Ind!$A$14:$M$58,13,0)</f>
        <v>0</v>
      </c>
      <c r="H66" s="417"/>
      <c r="I66" s="417"/>
      <c r="J66" s="417"/>
      <c r="M66" s="112"/>
    </row>
    <row r="67" spans="2:13" ht="33.950000000000003" customHeight="1">
      <c r="B67" s="422">
        <v>4</v>
      </c>
      <c r="C67" s="420" t="s">
        <v>28</v>
      </c>
      <c r="D67" s="28"/>
      <c r="E67" s="414" t="s">
        <v>4</v>
      </c>
      <c r="F67" s="415"/>
      <c r="G67" s="416">
        <f>VLOOKUP($M$13,MM!$A$14:$M$58,6,0)</f>
        <v>0</v>
      </c>
      <c r="H67" s="417"/>
      <c r="I67" s="417"/>
      <c r="J67" s="417"/>
      <c r="M67" s="112"/>
    </row>
    <row r="68" spans="2:13" ht="33.950000000000003" customHeight="1">
      <c r="B68" s="422"/>
      <c r="C68" s="420"/>
      <c r="D68" s="28"/>
      <c r="E68" s="414" t="s">
        <v>5</v>
      </c>
      <c r="F68" s="415"/>
      <c r="G68" s="416">
        <f>VLOOKUP($M$13,MM!$A$14:$M$58,10,0)</f>
        <v>0</v>
      </c>
      <c r="H68" s="417"/>
      <c r="I68" s="417"/>
      <c r="J68" s="417"/>
      <c r="M68" s="112"/>
    </row>
    <row r="69" spans="2:13" ht="39.950000000000003" customHeight="1">
      <c r="B69" s="422"/>
      <c r="C69" s="420"/>
      <c r="D69" s="28"/>
      <c r="E69" s="414" t="s">
        <v>45</v>
      </c>
      <c r="F69" s="415"/>
      <c r="G69" s="416">
        <f>VLOOKUP($M$13,MM!$A$14:$M$58,13,0)</f>
        <v>0</v>
      </c>
      <c r="H69" s="417"/>
      <c r="I69" s="417"/>
      <c r="J69" s="417"/>
      <c r="M69" s="112"/>
    </row>
    <row r="70" spans="2:13" ht="33.950000000000003" customHeight="1">
      <c r="B70" s="422">
        <v>5</v>
      </c>
      <c r="C70" s="420" t="s">
        <v>36</v>
      </c>
      <c r="D70" s="28"/>
      <c r="E70" s="414" t="s">
        <v>4</v>
      </c>
      <c r="F70" s="415"/>
      <c r="G70" s="416">
        <f>VLOOKUP($M$13,IPA!$A$14:$M$58,6,0)</f>
        <v>0</v>
      </c>
      <c r="H70" s="417"/>
      <c r="I70" s="417"/>
      <c r="J70" s="417"/>
      <c r="M70" s="112"/>
    </row>
    <row r="71" spans="2:13" ht="33.950000000000003" customHeight="1">
      <c r="B71" s="422"/>
      <c r="C71" s="420"/>
      <c r="D71" s="28"/>
      <c r="E71" s="414" t="s">
        <v>5</v>
      </c>
      <c r="F71" s="415"/>
      <c r="G71" s="416">
        <f>VLOOKUP($M$13,IPA!$A$14:$M$58,10,0)</f>
        <v>0</v>
      </c>
      <c r="H71" s="417"/>
      <c r="I71" s="417"/>
      <c r="J71" s="417"/>
      <c r="M71" s="112"/>
    </row>
    <row r="72" spans="2:13" ht="39.950000000000003" customHeight="1">
      <c r="B72" s="422"/>
      <c r="C72" s="420"/>
      <c r="D72" s="28"/>
      <c r="E72" s="414" t="s">
        <v>45</v>
      </c>
      <c r="F72" s="415"/>
      <c r="G72" s="416">
        <f>VLOOKUP($M$13,IPA!$A$14:$M$58,13,0)</f>
        <v>0</v>
      </c>
      <c r="H72" s="417"/>
      <c r="I72" s="417"/>
      <c r="J72" s="417"/>
      <c r="M72" s="112"/>
    </row>
    <row r="73" spans="2:13" ht="33.950000000000003" customHeight="1">
      <c r="B73" s="422">
        <v>6</v>
      </c>
      <c r="C73" s="420" t="s">
        <v>37</v>
      </c>
      <c r="D73" s="28"/>
      <c r="E73" s="414" t="s">
        <v>4</v>
      </c>
      <c r="F73" s="415"/>
      <c r="G73" s="416">
        <f>VLOOKUP($M$13,IPS!$A$14:$M$58,6,0)</f>
        <v>0</v>
      </c>
      <c r="H73" s="417"/>
      <c r="I73" s="417"/>
      <c r="J73" s="417"/>
      <c r="M73" s="112"/>
    </row>
    <row r="74" spans="2:13" ht="33.950000000000003" customHeight="1">
      <c r="B74" s="422"/>
      <c r="C74" s="420"/>
      <c r="D74" s="28"/>
      <c r="E74" s="414" t="s">
        <v>5</v>
      </c>
      <c r="F74" s="415"/>
      <c r="G74" s="416">
        <f>VLOOKUP($M$13,IPS!$A$14:$M$58,10,0)</f>
        <v>0</v>
      </c>
      <c r="H74" s="417"/>
      <c r="I74" s="417"/>
      <c r="J74" s="417"/>
      <c r="M74" s="112"/>
    </row>
    <row r="75" spans="2:13" ht="39.950000000000003" customHeight="1">
      <c r="B75" s="422"/>
      <c r="C75" s="420"/>
      <c r="D75" s="28"/>
      <c r="E75" s="414" t="s">
        <v>45</v>
      </c>
      <c r="F75" s="415"/>
      <c r="G75" s="416">
        <f>VLOOKUP($M$13,IPS!$A$14:$M$58,13,0)</f>
        <v>0</v>
      </c>
      <c r="H75" s="417"/>
      <c r="I75" s="417"/>
      <c r="J75" s="417"/>
      <c r="M75" s="112"/>
    </row>
    <row r="76" spans="2:13" ht="33.950000000000003" customHeight="1">
      <c r="B76" s="422">
        <v>7</v>
      </c>
      <c r="C76" s="420" t="s">
        <v>33</v>
      </c>
      <c r="D76" s="28"/>
      <c r="E76" s="414" t="s">
        <v>4</v>
      </c>
      <c r="F76" s="415"/>
      <c r="G76" s="416">
        <f>VLOOKUP($M$13,BIng!A14:M58,6,0)</f>
        <v>0</v>
      </c>
      <c r="H76" s="417"/>
      <c r="I76" s="417"/>
      <c r="J76" s="417"/>
      <c r="M76" s="112"/>
    </row>
    <row r="77" spans="2:13" ht="33.950000000000003" customHeight="1">
      <c r="B77" s="422"/>
      <c r="C77" s="420"/>
      <c r="D77" s="28"/>
      <c r="E77" s="414" t="s">
        <v>5</v>
      </c>
      <c r="F77" s="415"/>
      <c r="G77" s="416">
        <f>VLOOKUP($M$13,BIng!A14:M58,10,0)</f>
        <v>0</v>
      </c>
      <c r="H77" s="417"/>
      <c r="I77" s="417"/>
      <c r="J77" s="417"/>
      <c r="M77" s="112"/>
    </row>
    <row r="78" spans="2:13" ht="39.950000000000003" customHeight="1">
      <c r="B78" s="422"/>
      <c r="C78" s="420"/>
      <c r="D78" s="28"/>
      <c r="E78" s="414" t="s">
        <v>45</v>
      </c>
      <c r="F78" s="415"/>
      <c r="G78" s="416">
        <f>VLOOKUP($M$13,BIng!A14:M58,13,0)</f>
        <v>0</v>
      </c>
      <c r="H78" s="417"/>
      <c r="I78" s="417"/>
      <c r="J78" s="417"/>
      <c r="M78" s="112"/>
    </row>
    <row r="79" spans="2:13" s="255" customFormat="1" ht="24.95" customHeight="1">
      <c r="B79" s="258"/>
      <c r="C79" s="259"/>
      <c r="D79" s="254"/>
      <c r="E79" s="260"/>
      <c r="F79" s="260"/>
      <c r="G79" s="261"/>
      <c r="H79" s="262"/>
      <c r="I79" s="262"/>
      <c r="J79" s="262"/>
      <c r="M79" s="247" t="s">
        <v>333</v>
      </c>
    </row>
    <row r="80" spans="2:13" ht="18" customHeight="1">
      <c r="B80" s="419" t="s">
        <v>65</v>
      </c>
      <c r="C80" s="419"/>
      <c r="D80" s="256"/>
      <c r="E80" s="421"/>
      <c r="F80" s="421"/>
      <c r="G80" s="418"/>
      <c r="H80" s="418"/>
      <c r="I80" s="418"/>
      <c r="J80" s="418"/>
      <c r="M80" s="112"/>
    </row>
    <row r="81" spans="2:13" ht="35.1" customHeight="1">
      <c r="B81" s="420">
        <v>1</v>
      </c>
      <c r="C81" s="420" t="s">
        <v>40</v>
      </c>
      <c r="D81" s="28"/>
      <c r="E81" s="414" t="s">
        <v>4</v>
      </c>
      <c r="F81" s="415"/>
      <c r="G81" s="416">
        <f>VLOOKUP($M$13,SBd!$A$14:$M$58,6,0)</f>
        <v>0</v>
      </c>
      <c r="H81" s="417"/>
      <c r="I81" s="417"/>
      <c r="J81" s="417"/>
      <c r="M81" s="112"/>
    </row>
    <row r="82" spans="2:13" ht="35.1" customHeight="1">
      <c r="B82" s="420"/>
      <c r="C82" s="420"/>
      <c r="D82" s="28"/>
      <c r="E82" s="414" t="s">
        <v>5</v>
      </c>
      <c r="F82" s="415"/>
      <c r="G82" s="416">
        <f>VLOOKUP($M$13,SBd!$A$14:$M$58,10,0)</f>
        <v>0</v>
      </c>
      <c r="H82" s="417"/>
      <c r="I82" s="417"/>
      <c r="J82" s="417"/>
      <c r="M82" s="112"/>
    </row>
    <row r="83" spans="2:13" ht="39.950000000000003" customHeight="1">
      <c r="B83" s="420"/>
      <c r="C83" s="420"/>
      <c r="D83" s="28"/>
      <c r="E83" s="414" t="s">
        <v>45</v>
      </c>
      <c r="F83" s="415"/>
      <c r="G83" s="416">
        <f>VLOOKUP($M$13,SBd!$A$14:$M$58,13,0)</f>
        <v>0</v>
      </c>
      <c r="H83" s="417"/>
      <c r="I83" s="417"/>
      <c r="J83" s="417"/>
      <c r="M83" s="112"/>
    </row>
    <row r="84" spans="2:13" ht="35.1" customHeight="1">
      <c r="B84" s="420">
        <v>2</v>
      </c>
      <c r="C84" s="420" t="s">
        <v>41</v>
      </c>
      <c r="D84" s="28"/>
      <c r="E84" s="414" t="s">
        <v>4</v>
      </c>
      <c r="F84" s="415"/>
      <c r="G84" s="416">
        <f>VLOOKUP($M$13,Pjk!A14:M58,6,0)</f>
        <v>0</v>
      </c>
      <c r="H84" s="417"/>
      <c r="I84" s="417"/>
      <c r="J84" s="417"/>
      <c r="M84" s="112"/>
    </row>
    <row r="85" spans="2:13" ht="35.1" customHeight="1">
      <c r="B85" s="420"/>
      <c r="C85" s="420"/>
      <c r="D85" s="28"/>
      <c r="E85" s="414" t="s">
        <v>5</v>
      </c>
      <c r="F85" s="415"/>
      <c r="G85" s="416">
        <f>VLOOKUP($M$13,Pjk!A14:M58,10,0)</f>
        <v>0</v>
      </c>
      <c r="H85" s="417"/>
      <c r="I85" s="417"/>
      <c r="J85" s="417"/>
      <c r="M85" s="112"/>
    </row>
    <row r="86" spans="2:13" ht="39.950000000000003" customHeight="1">
      <c r="B86" s="420"/>
      <c r="C86" s="420"/>
      <c r="D86" s="28"/>
      <c r="E86" s="414" t="s">
        <v>45</v>
      </c>
      <c r="F86" s="415"/>
      <c r="G86" s="416">
        <f>VLOOKUP($M$13,Pjk!A14:M58,13,0)</f>
        <v>0</v>
      </c>
      <c r="H86" s="417"/>
      <c r="I86" s="417"/>
      <c r="J86" s="417"/>
      <c r="M86" s="112"/>
    </row>
    <row r="87" spans="2:13" ht="35.1" customHeight="1">
      <c r="B87" s="420">
        <v>3</v>
      </c>
      <c r="C87" s="420" t="s">
        <v>31</v>
      </c>
      <c r="D87" s="28"/>
      <c r="E87" s="414" t="s">
        <v>4</v>
      </c>
      <c r="F87" s="415"/>
      <c r="G87" s="416">
        <f>VLOOKUP($M$13,Prk!A14:M58,6,0)</f>
        <v>0</v>
      </c>
      <c r="H87" s="417"/>
      <c r="I87" s="417"/>
      <c r="J87" s="417"/>
      <c r="M87" s="112"/>
    </row>
    <row r="88" spans="2:13" ht="35.1" customHeight="1">
      <c r="B88" s="420"/>
      <c r="C88" s="420"/>
      <c r="D88" s="28"/>
      <c r="E88" s="414" t="s">
        <v>5</v>
      </c>
      <c r="F88" s="415"/>
      <c r="G88" s="416">
        <f>VLOOKUP($M$13,Prk!A14:M58,10,0)</f>
        <v>0</v>
      </c>
      <c r="H88" s="417"/>
      <c r="I88" s="417"/>
      <c r="J88" s="417"/>
      <c r="M88" s="112"/>
    </row>
    <row r="89" spans="2:13" ht="39.950000000000003" customHeight="1">
      <c r="B89" s="420"/>
      <c r="C89" s="420"/>
      <c r="D89" s="28"/>
      <c r="E89" s="414" t="s">
        <v>45</v>
      </c>
      <c r="F89" s="415"/>
      <c r="G89" s="416">
        <f>VLOOKUP($M$13,Prk!A14:M58,13,0)</f>
        <v>0</v>
      </c>
      <c r="H89" s="417"/>
      <c r="I89" s="417"/>
      <c r="J89" s="417"/>
      <c r="M89" s="112"/>
    </row>
    <row r="90" spans="2:13" ht="12" customHeight="1">
      <c r="M90" s="112"/>
    </row>
    <row r="91" spans="2:13">
      <c r="H91" s="391" t="str">
        <f>'Data Raport'!C9</f>
        <v>Tebing Tinggi, 21 Desember 2013</v>
      </c>
      <c r="I91" s="391"/>
      <c r="J91" s="391"/>
      <c r="M91" s="112"/>
    </row>
    <row r="92" spans="2:13">
      <c r="C92" t="s">
        <v>6</v>
      </c>
      <c r="M92" s="112"/>
    </row>
    <row r="93" spans="2:13">
      <c r="C93" t="s">
        <v>61</v>
      </c>
      <c r="H93" t="s">
        <v>59</v>
      </c>
      <c r="M93" s="112"/>
    </row>
    <row r="94" spans="2:13">
      <c r="M94" s="112"/>
    </row>
    <row r="95" spans="2:13" ht="24.95" customHeight="1">
      <c r="M95" s="112"/>
    </row>
    <row r="96" spans="2:13">
      <c r="M96" s="112"/>
    </row>
    <row r="97" spans="3:13">
      <c r="C97" s="30"/>
      <c r="H97" s="391" t="str">
        <f>Home!D12</f>
        <v>Purnawanto, S.Pd, M.Si</v>
      </c>
      <c r="I97" s="391"/>
      <c r="J97" s="391"/>
      <c r="M97" s="112"/>
    </row>
    <row r="98" spans="3:13">
      <c r="H98" s="391" t="str">
        <f>"NIP.  " &amp; Home!D14</f>
        <v>NIP.  19680228 199303 1 004</v>
      </c>
      <c r="I98" s="391"/>
      <c r="J98" s="391"/>
      <c r="M98" s="112"/>
    </row>
    <row r="99" spans="3:13">
      <c r="M99" s="112"/>
    </row>
    <row r="100" spans="3:13">
      <c r="M100" s="112"/>
    </row>
    <row r="101" spans="3:13">
      <c r="M101" s="112"/>
    </row>
    <row r="102" spans="3:13">
      <c r="M102" s="112"/>
    </row>
    <row r="103" spans="3:13">
      <c r="M103" s="112"/>
    </row>
    <row r="104" spans="3:13">
      <c r="M104" s="112"/>
    </row>
    <row r="105" spans="3:13">
      <c r="M105" s="112"/>
    </row>
    <row r="106" spans="3:13">
      <c r="M106" s="112"/>
    </row>
    <row r="107" spans="3:13">
      <c r="M107" s="112"/>
    </row>
    <row r="108" spans="3:13">
      <c r="M108" s="112"/>
    </row>
    <row r="109" spans="3:13">
      <c r="M109" s="112"/>
    </row>
    <row r="110" spans="3:13">
      <c r="M110" s="112"/>
    </row>
    <row r="111" spans="3:13">
      <c r="M111" s="112"/>
    </row>
    <row r="112" spans="3:13">
      <c r="M112" s="112"/>
    </row>
    <row r="113" spans="13:13">
      <c r="M113" s="112"/>
    </row>
    <row r="114" spans="13:13">
      <c r="M114" s="112"/>
    </row>
    <row r="115" spans="13:13">
      <c r="M115" s="112"/>
    </row>
    <row r="116" spans="13:13">
      <c r="M116" s="112"/>
    </row>
    <row r="117" spans="13:13" s="255" customFormat="1">
      <c r="M117" s="112"/>
    </row>
    <row r="118" spans="13:13" s="255" customFormat="1">
      <c r="M118" s="112"/>
    </row>
    <row r="119" spans="13:13" s="255" customFormat="1">
      <c r="M119" s="112"/>
    </row>
    <row r="120" spans="13:13" s="255" customFormat="1">
      <c r="M120" s="112"/>
    </row>
    <row r="121" spans="13:13">
      <c r="M121" s="112"/>
    </row>
    <row r="122" spans="13:13">
      <c r="M122" s="112"/>
    </row>
    <row r="123" spans="13:13">
      <c r="M123" s="112"/>
    </row>
    <row r="124" spans="13:13">
      <c r="M124" s="112"/>
    </row>
    <row r="125" spans="13:13">
      <c r="M125" s="112"/>
    </row>
    <row r="126" spans="13:13">
      <c r="M126" s="112"/>
    </row>
    <row r="127" spans="13:13" s="255" customFormat="1">
      <c r="M127" s="112"/>
    </row>
    <row r="128" spans="13:13">
      <c r="M128" s="112"/>
    </row>
    <row r="129" spans="13:13" hidden="1">
      <c r="M129" s="112"/>
    </row>
    <row r="130" spans="13:13" hidden="1">
      <c r="M130" s="112"/>
    </row>
    <row r="131" spans="13:13">
      <c r="M131" s="247" t="s">
        <v>333</v>
      </c>
    </row>
    <row r="132" spans="13:13" hidden="1">
      <c r="M132" s="247" t="s">
        <v>333</v>
      </c>
    </row>
  </sheetData>
  <sheetProtection password="D167" sheet="1" objects="1" scenarios="1"/>
  <customSheetViews>
    <customSheetView guid="{3AAD01A2-9FF9-4DC3-96F0-2732E879BCFC}" scale="115" showGridLines="0" showRowCol="0" hiddenRows="1" hiddenColumns="1" topLeftCell="A40">
      <selection activeCell="G58" sqref="G58:J58"/>
      <pageMargins left="0.51181102362204722" right="0" top="0" bottom="0" header="0" footer="0"/>
      <pageSetup paperSize="9" scale="90" orientation="portrait" horizontalDpi="4294967294" verticalDpi="200" r:id="rId1"/>
    </customSheetView>
  </customSheetViews>
  <mergeCells count="145">
    <mergeCell ref="M20:M26"/>
    <mergeCell ref="E2:G2"/>
    <mergeCell ref="E5:G5"/>
    <mergeCell ref="D16:E16"/>
    <mergeCell ref="D17:E17"/>
    <mergeCell ref="D18:E18"/>
    <mergeCell ref="D19:E19"/>
    <mergeCell ref="G18:H18"/>
    <mergeCell ref="G19:H19"/>
    <mergeCell ref="H9:J9"/>
    <mergeCell ref="F9:F10"/>
    <mergeCell ref="H10:J10"/>
    <mergeCell ref="D9:E10"/>
    <mergeCell ref="D11:E11"/>
    <mergeCell ref="I11:J11"/>
    <mergeCell ref="J13:J23"/>
    <mergeCell ref="E6:F6"/>
    <mergeCell ref="E3:G4"/>
    <mergeCell ref="B8:C8"/>
    <mergeCell ref="D21:E21"/>
    <mergeCell ref="D22:E22"/>
    <mergeCell ref="D23:E23"/>
    <mergeCell ref="G11:H11"/>
    <mergeCell ref="G13:H13"/>
    <mergeCell ref="G14:H14"/>
    <mergeCell ref="G15:H15"/>
    <mergeCell ref="G16:H16"/>
    <mergeCell ref="G17:H17"/>
    <mergeCell ref="D14:E14"/>
    <mergeCell ref="D15:E15"/>
    <mergeCell ref="G21:H21"/>
    <mergeCell ref="B12:C12"/>
    <mergeCell ref="B9:C11"/>
    <mergeCell ref="D13:E13"/>
    <mergeCell ref="G22:H22"/>
    <mergeCell ref="G23:H23"/>
    <mergeCell ref="B20:C20"/>
    <mergeCell ref="F30:J30"/>
    <mergeCell ref="B26:E26"/>
    <mergeCell ref="B31:E31"/>
    <mergeCell ref="C27:E27"/>
    <mergeCell ref="C28:E28"/>
    <mergeCell ref="C29:E29"/>
    <mergeCell ref="F26:J26"/>
    <mergeCell ref="F27:J27"/>
    <mergeCell ref="F28:J28"/>
    <mergeCell ref="F29:J29"/>
    <mergeCell ref="E53:F53"/>
    <mergeCell ref="E52:G52"/>
    <mergeCell ref="E49:G49"/>
    <mergeCell ref="G56:J56"/>
    <mergeCell ref="B57:C57"/>
    <mergeCell ref="E58:F58"/>
    <mergeCell ref="E59:F59"/>
    <mergeCell ref="E60:F60"/>
    <mergeCell ref="G60:J60"/>
    <mergeCell ref="G59:J59"/>
    <mergeCell ref="B58:B60"/>
    <mergeCell ref="G58:J58"/>
    <mergeCell ref="B55:C55"/>
    <mergeCell ref="E50:G51"/>
    <mergeCell ref="E68:F68"/>
    <mergeCell ref="E69:F69"/>
    <mergeCell ref="E70:F70"/>
    <mergeCell ref="C58:C60"/>
    <mergeCell ref="E61:F61"/>
    <mergeCell ref="E62:F62"/>
    <mergeCell ref="E63:F63"/>
    <mergeCell ref="B56:C56"/>
    <mergeCell ref="D56:F56"/>
    <mergeCell ref="E71:F71"/>
    <mergeCell ref="E72:F72"/>
    <mergeCell ref="E73:F73"/>
    <mergeCell ref="E74:F74"/>
    <mergeCell ref="E75:F75"/>
    <mergeCell ref="B73:B75"/>
    <mergeCell ref="B76:B78"/>
    <mergeCell ref="C61:C63"/>
    <mergeCell ref="C64:C66"/>
    <mergeCell ref="C67:C69"/>
    <mergeCell ref="C70:C72"/>
    <mergeCell ref="C73:C75"/>
    <mergeCell ref="C76:C78"/>
    <mergeCell ref="E78:F78"/>
    <mergeCell ref="B61:B63"/>
    <mergeCell ref="B64:B66"/>
    <mergeCell ref="B67:B69"/>
    <mergeCell ref="B70:B72"/>
    <mergeCell ref="E64:F64"/>
    <mergeCell ref="E65:F65"/>
    <mergeCell ref="E76:F76"/>
    <mergeCell ref="E77:F77"/>
    <mergeCell ref="E66:F66"/>
    <mergeCell ref="E67:F67"/>
    <mergeCell ref="B80:C80"/>
    <mergeCell ref="B81:B83"/>
    <mergeCell ref="B84:B86"/>
    <mergeCell ref="B87:B89"/>
    <mergeCell ref="C81:C83"/>
    <mergeCell ref="C84:C86"/>
    <mergeCell ref="C87:C89"/>
    <mergeCell ref="E81:F81"/>
    <mergeCell ref="E82:F82"/>
    <mergeCell ref="E83:F83"/>
    <mergeCell ref="E84:F84"/>
    <mergeCell ref="E85:F85"/>
    <mergeCell ref="E86:F86"/>
    <mergeCell ref="E87:F87"/>
    <mergeCell ref="E88:F88"/>
    <mergeCell ref="E80:F80"/>
    <mergeCell ref="G67:J67"/>
    <mergeCell ref="G66:J66"/>
    <mergeCell ref="G75:J75"/>
    <mergeCell ref="G74:J74"/>
    <mergeCell ref="G73:J73"/>
    <mergeCell ref="G72:J72"/>
    <mergeCell ref="G71:J71"/>
    <mergeCell ref="G80:J80"/>
    <mergeCell ref="G78:J78"/>
    <mergeCell ref="G77:J77"/>
    <mergeCell ref="G76:J76"/>
    <mergeCell ref="H43:J43"/>
    <mergeCell ref="H44:J44"/>
    <mergeCell ref="H37:J37"/>
    <mergeCell ref="H97:J97"/>
    <mergeCell ref="H98:J98"/>
    <mergeCell ref="E89:F89"/>
    <mergeCell ref="G81:J81"/>
    <mergeCell ref="G82:J82"/>
    <mergeCell ref="G83:J83"/>
    <mergeCell ref="G84:J84"/>
    <mergeCell ref="G85:J85"/>
    <mergeCell ref="G86:J86"/>
    <mergeCell ref="G87:J87"/>
    <mergeCell ref="G88:J88"/>
    <mergeCell ref="G89:J89"/>
    <mergeCell ref="G65:J65"/>
    <mergeCell ref="G64:J64"/>
    <mergeCell ref="G63:J63"/>
    <mergeCell ref="G62:J62"/>
    <mergeCell ref="G61:J61"/>
    <mergeCell ref="G70:J70"/>
    <mergeCell ref="G69:J69"/>
    <mergeCell ref="G68:J68"/>
    <mergeCell ref="H91:J91"/>
  </mergeCells>
  <pageMargins left="0.51181102362204722" right="0" top="0" bottom="0" header="0" footer="0"/>
  <pageSetup paperSize="9" scale="90" orientation="portrait" horizontalDpi="4294967294" verticalDpi="200" r:id="rId2"/>
  <drawing r:id="rId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M125"/>
  <sheetViews>
    <sheetView showGridLines="0" showRowColHeaders="0" topLeftCell="A11" workbookViewId="0">
      <selection activeCell="I11" sqref="I11:J11"/>
    </sheetView>
  </sheetViews>
  <sheetFormatPr defaultColWidth="0" defaultRowHeight="15" customHeight="1" zeroHeight="1"/>
  <cols>
    <col min="1" max="1" width="1.5703125" style="72" customWidth="1"/>
    <col min="2" max="2" width="3.85546875" style="72" customWidth="1"/>
    <col min="3" max="3" width="24.7109375" style="72" customWidth="1"/>
    <col min="4" max="4" width="1.42578125" style="72" customWidth="1"/>
    <col min="5" max="5" width="14.7109375" style="72" customWidth="1"/>
    <col min="6" max="6" width="15.7109375" style="72" customWidth="1"/>
    <col min="7" max="7" width="3.42578125" style="72" customWidth="1"/>
    <col min="8" max="8" width="14.85546875" style="72" customWidth="1"/>
    <col min="9" max="9" width="1.5703125" style="72" customWidth="1"/>
    <col min="10" max="10" width="26.85546875" style="72" customWidth="1"/>
    <col min="11" max="12" width="1.28515625" style="72" customWidth="1"/>
    <col min="13" max="13" width="18.7109375" style="72" customWidth="1"/>
    <col min="14" max="16384" width="9.140625" style="72" hidden="1"/>
  </cols>
  <sheetData>
    <row r="1" spans="2:13">
      <c r="M1" s="112"/>
    </row>
    <row r="2" spans="2:13" ht="18" customHeight="1">
      <c r="C2" s="284" t="s">
        <v>19</v>
      </c>
      <c r="D2" s="284" t="s">
        <v>50</v>
      </c>
      <c r="E2" s="428" t="str">
        <f>'Data Raport'!C5</f>
        <v>SMP Negeri 1 Tebing Tinggi</v>
      </c>
      <c r="F2" s="428"/>
      <c r="G2" s="428"/>
      <c r="H2" s="284" t="s">
        <v>22</v>
      </c>
      <c r="I2" s="284" t="s">
        <v>50</v>
      </c>
      <c r="J2" s="284" t="str">
        <f>Home!D16</f>
        <v>7 - 1</v>
      </c>
      <c r="M2" s="112"/>
    </row>
    <row r="3" spans="2:13" ht="18" customHeight="1">
      <c r="C3" s="284" t="s">
        <v>20</v>
      </c>
      <c r="D3" s="284" t="s">
        <v>50</v>
      </c>
      <c r="E3" s="434" t="str">
        <f>Home!D24</f>
        <v>Jl Sutomo No. 15 Tebing Tinggi</v>
      </c>
      <c r="F3" s="434"/>
      <c r="G3" s="434"/>
      <c r="H3" s="284" t="s">
        <v>23</v>
      </c>
      <c r="I3" s="284" t="s">
        <v>50</v>
      </c>
      <c r="J3" s="285" t="str">
        <f>Home!D18</f>
        <v>Genap</v>
      </c>
      <c r="M3" s="112"/>
    </row>
    <row r="4" spans="2:13" ht="18" customHeight="1">
      <c r="C4" s="284"/>
      <c r="D4" s="284"/>
      <c r="E4" s="434"/>
      <c r="F4" s="434"/>
      <c r="G4" s="434"/>
      <c r="H4" s="284" t="s">
        <v>24</v>
      </c>
      <c r="I4" s="284" t="s">
        <v>50</v>
      </c>
      <c r="J4" s="284" t="str">
        <f>Home!D20</f>
        <v>2014/2015</v>
      </c>
      <c r="M4" s="112"/>
    </row>
    <row r="5" spans="2:13" ht="18" customHeight="1">
      <c r="C5" s="284" t="s">
        <v>48</v>
      </c>
      <c r="D5" s="284" t="s">
        <v>50</v>
      </c>
      <c r="E5" s="427" t="str">
        <f>VLOOKUP($M$13,'Data Identitas'!A9:W53,2,0)</f>
        <v>ADHE JUNAEDY</v>
      </c>
      <c r="F5" s="427"/>
      <c r="G5" s="427"/>
      <c r="H5" s="284"/>
      <c r="I5" s="284"/>
      <c r="J5" s="284"/>
      <c r="M5" s="112"/>
    </row>
    <row r="6" spans="2:13" s="245" customFormat="1" ht="18" customHeight="1">
      <c r="C6" s="284" t="s">
        <v>49</v>
      </c>
      <c r="D6" s="284" t="s">
        <v>50</v>
      </c>
      <c r="E6" s="427">
        <f>VLOOKUP($M$13,'Data Identitas'!A9:W53,3,0)</f>
        <v>1</v>
      </c>
      <c r="F6" s="427"/>
      <c r="G6" s="284"/>
      <c r="H6" s="284"/>
      <c r="I6" s="284"/>
      <c r="J6" s="284"/>
      <c r="M6" s="112"/>
    </row>
    <row r="7" spans="2:13" ht="18" customHeight="1">
      <c r="M7" s="112"/>
    </row>
    <row r="8" spans="2:13" ht="15.75">
      <c r="B8" s="419" t="s">
        <v>51</v>
      </c>
      <c r="C8" s="419"/>
      <c r="M8" s="112"/>
    </row>
    <row r="9" spans="2:13" ht="15.75">
      <c r="B9" s="447" t="s">
        <v>42</v>
      </c>
      <c r="C9" s="448"/>
      <c r="D9" s="447" t="s">
        <v>4</v>
      </c>
      <c r="E9" s="448"/>
      <c r="F9" s="457" t="s">
        <v>5</v>
      </c>
      <c r="G9" s="32"/>
      <c r="H9" s="455" t="s">
        <v>45</v>
      </c>
      <c r="I9" s="455"/>
      <c r="J9" s="456"/>
      <c r="M9" s="112"/>
    </row>
    <row r="10" spans="2:13" ht="15.75">
      <c r="B10" s="449"/>
      <c r="C10" s="450"/>
      <c r="D10" s="449"/>
      <c r="E10" s="450"/>
      <c r="F10" s="458"/>
      <c r="G10" s="33"/>
      <c r="H10" s="459" t="s">
        <v>83</v>
      </c>
      <c r="I10" s="460"/>
      <c r="J10" s="461"/>
      <c r="M10" s="112"/>
    </row>
    <row r="11" spans="2:13" ht="15.75">
      <c r="B11" s="451"/>
      <c r="C11" s="452"/>
      <c r="D11" s="462" t="s">
        <v>46</v>
      </c>
      <c r="E11" s="461"/>
      <c r="F11" s="34" t="s">
        <v>47</v>
      </c>
      <c r="G11" s="436" t="s">
        <v>43</v>
      </c>
      <c r="H11" s="436"/>
      <c r="I11" s="437" t="s">
        <v>44</v>
      </c>
      <c r="J11" s="439"/>
      <c r="M11" s="112"/>
    </row>
    <row r="12" spans="2:13" ht="18" customHeight="1">
      <c r="B12" s="446" t="s">
        <v>38</v>
      </c>
      <c r="C12" s="446"/>
      <c r="D12" s="14"/>
      <c r="H12" s="27"/>
      <c r="M12" s="112"/>
    </row>
    <row r="13" spans="2:13" ht="30" customHeight="1">
      <c r="B13" s="23">
        <v>1</v>
      </c>
      <c r="C13" s="24" t="s">
        <v>35</v>
      </c>
      <c r="D13" s="444">
        <f>VLOOKUP($M$13,P.Ag!$A$14:$M$58,5,0)</f>
        <v>0</v>
      </c>
      <c r="E13" s="445"/>
      <c r="F13" s="108">
        <f>VLOOKUP($M$13,P.Ag!$A$14:$M$58,9,0)</f>
        <v>0</v>
      </c>
      <c r="G13" s="444">
        <f>VLOOKUP($M$13,P.Ag!$A$14:$M$58,12,0)</f>
        <v>0</v>
      </c>
      <c r="H13" s="445"/>
      <c r="I13" s="43"/>
      <c r="J13" s="463" t="str">
        <f>VLOOKUP($M$13,'Deskripsi Sikap'!$A$14:$M$58,13,0)</f>
        <v>Adhe Junaidi menunjukkan sikap konsisten dan sungguh-sungguh dalam menerapkan sikap spiritual, jujur, dan kerjasama, terutama dalam mapel Pendidikan Agama dan Budi pekerti, Bahasa Indonesia dan bahasa Inggris</v>
      </c>
      <c r="M13" s="218">
        <v>1</v>
      </c>
    </row>
    <row r="14" spans="2:13" ht="30" customHeight="1">
      <c r="B14" s="23">
        <v>2</v>
      </c>
      <c r="C14" s="24" t="s">
        <v>26</v>
      </c>
      <c r="D14" s="444">
        <f>VLOOKUP($M$13,PPKn!$A$14:$M$58,5,0)</f>
        <v>0</v>
      </c>
      <c r="E14" s="445"/>
      <c r="F14" s="108">
        <f>VLOOKUP($M$13,PPKn!$A$14:$M$58,9,0)</f>
        <v>0</v>
      </c>
      <c r="G14" s="444">
        <f>VLOOKUP($M$13,PPKn!$A$14:$M$58,12,0)</f>
        <v>0</v>
      </c>
      <c r="H14" s="445"/>
      <c r="I14" s="44"/>
      <c r="J14" s="464"/>
      <c r="M14" s="112"/>
    </row>
    <row r="15" spans="2:13" ht="24.95" customHeight="1">
      <c r="B15" s="23">
        <v>3</v>
      </c>
      <c r="C15" s="24" t="s">
        <v>27</v>
      </c>
      <c r="D15" s="444">
        <f>VLOOKUP($M$13,B.Ind!$A$14:$M$58,5,0)</f>
        <v>0</v>
      </c>
      <c r="E15" s="445"/>
      <c r="F15" s="108">
        <f>VLOOKUP($M$13,B.Ind!$A$14:$M$58,9,0)</f>
        <v>0</v>
      </c>
      <c r="G15" s="444">
        <f>VLOOKUP($M$13,B.Ind!$A$14:$M$58,12,0)</f>
        <v>0</v>
      </c>
      <c r="H15" s="445"/>
      <c r="I15" s="44"/>
      <c r="J15" s="464"/>
      <c r="M15" s="112"/>
    </row>
    <row r="16" spans="2:13" ht="24.95" customHeight="1">
      <c r="B16" s="23">
        <v>4</v>
      </c>
      <c r="C16" s="24" t="s">
        <v>28</v>
      </c>
      <c r="D16" s="444">
        <f>VLOOKUP($M$13,MM!$A$14:$M$58,5,0)</f>
        <v>0</v>
      </c>
      <c r="E16" s="445"/>
      <c r="F16" s="108">
        <f>VLOOKUP($M$13,MM!$A$14:$M$58,9,0)</f>
        <v>0</v>
      </c>
      <c r="G16" s="444">
        <f>VLOOKUP($M$13,MM!$A$14:$M$58,12,0)</f>
        <v>0</v>
      </c>
      <c r="H16" s="445"/>
      <c r="I16" s="44"/>
      <c r="J16" s="464"/>
      <c r="M16" s="112"/>
    </row>
    <row r="17" spans="2:13" ht="24.95" customHeight="1">
      <c r="B17" s="23">
        <v>5</v>
      </c>
      <c r="C17" s="24" t="s">
        <v>36</v>
      </c>
      <c r="D17" s="444">
        <f>VLOOKUP($M$13,IPA!$A$14:$M$58,5,0)</f>
        <v>0</v>
      </c>
      <c r="E17" s="445"/>
      <c r="F17" s="108">
        <f>VLOOKUP($M$13,IPA!$A$14:$M$58,9,0)</f>
        <v>0</v>
      </c>
      <c r="G17" s="444">
        <f>VLOOKUP($M$13,IPA!$A$14:$M$58,12,0)</f>
        <v>0</v>
      </c>
      <c r="H17" s="445"/>
      <c r="I17" s="44"/>
      <c r="J17" s="464"/>
      <c r="M17" s="112"/>
    </row>
    <row r="18" spans="2:13" ht="24.95" customHeight="1">
      <c r="B18" s="23">
        <v>6</v>
      </c>
      <c r="C18" s="24" t="s">
        <v>37</v>
      </c>
      <c r="D18" s="444">
        <f>VLOOKUP($M$13,IPS!$A$14:$M$58,5,0)</f>
        <v>0</v>
      </c>
      <c r="E18" s="445"/>
      <c r="F18" s="108">
        <f>VLOOKUP($M$13,IPS!$A$14:$M$58,9,0)</f>
        <v>0</v>
      </c>
      <c r="G18" s="444">
        <f>VLOOKUP($M$13,IPS!$A$14:$M$58,12,0)</f>
        <v>0</v>
      </c>
      <c r="H18" s="445"/>
      <c r="I18" s="44"/>
      <c r="J18" s="464"/>
      <c r="M18" s="112"/>
    </row>
    <row r="19" spans="2:13" ht="24.95" customHeight="1" thickBot="1">
      <c r="B19" s="23">
        <v>7</v>
      </c>
      <c r="C19" s="24" t="s">
        <v>33</v>
      </c>
      <c r="D19" s="444">
        <f>VLOOKUP($M$13,BIng!A14:M58,5,0)</f>
        <v>0</v>
      </c>
      <c r="E19" s="445"/>
      <c r="F19" s="108">
        <f>VLOOKUP($M$13,BIng!A14:M58,9,0)</f>
        <v>0</v>
      </c>
      <c r="G19" s="444">
        <f>VLOOKUP($M$13,BIng!A14:M58,12,0)</f>
        <v>0</v>
      </c>
      <c r="H19" s="445"/>
      <c r="I19" s="44"/>
      <c r="J19" s="464"/>
      <c r="M19" s="112"/>
    </row>
    <row r="20" spans="2:13" ht="18" customHeight="1">
      <c r="B20" s="446" t="s">
        <v>39</v>
      </c>
      <c r="C20" s="446"/>
      <c r="D20" s="109"/>
      <c r="E20" s="110"/>
      <c r="F20" s="110"/>
      <c r="G20" s="109"/>
      <c r="H20" s="110"/>
      <c r="I20" s="44"/>
      <c r="J20" s="464"/>
      <c r="M20" s="410" t="s">
        <v>296</v>
      </c>
    </row>
    <row r="21" spans="2:13" ht="24.95" customHeight="1">
      <c r="B21" s="75">
        <v>1</v>
      </c>
      <c r="C21" s="24" t="s">
        <v>40</v>
      </c>
      <c r="D21" s="444">
        <f>VLOOKUP($M$13,SBd!$A$14:$M$58,5,0)</f>
        <v>0</v>
      </c>
      <c r="E21" s="445"/>
      <c r="F21" s="108">
        <f>VLOOKUP($M$13,SBd!$A$14:$M$58,9,0)</f>
        <v>0</v>
      </c>
      <c r="G21" s="444">
        <f>VLOOKUP($M$13,SBd!$A$14:$M$58,12,0)</f>
        <v>0</v>
      </c>
      <c r="H21" s="445"/>
      <c r="I21" s="44"/>
      <c r="J21" s="464"/>
      <c r="M21" s="411"/>
    </row>
    <row r="22" spans="2:13" ht="30" customHeight="1">
      <c r="B22" s="75">
        <v>2</v>
      </c>
      <c r="C22" s="24" t="s">
        <v>41</v>
      </c>
      <c r="D22" s="444">
        <f>VLOOKUP($M$13,Pjk!A14:M58,5,0)</f>
        <v>0</v>
      </c>
      <c r="E22" s="445"/>
      <c r="F22" s="108">
        <f>VLOOKUP($M$13,Pjk!A14:M58,9,0)</f>
        <v>0</v>
      </c>
      <c r="G22" s="444">
        <f>VLOOKUP($M$13,Pjk!A14:M58,12,0)</f>
        <v>0</v>
      </c>
      <c r="H22" s="445"/>
      <c r="I22" s="44"/>
      <c r="J22" s="464"/>
      <c r="M22" s="411"/>
    </row>
    <row r="23" spans="2:13" ht="24.95" customHeight="1">
      <c r="B23" s="75">
        <v>3</v>
      </c>
      <c r="C23" s="24" t="s">
        <v>31</v>
      </c>
      <c r="D23" s="444">
        <f>VLOOKUP($M$13,Prk!A14:M58,5,0)</f>
        <v>0</v>
      </c>
      <c r="E23" s="445"/>
      <c r="F23" s="108">
        <f>VLOOKUP($M$13,Prk!A14:M58,9,0)</f>
        <v>0</v>
      </c>
      <c r="G23" s="444">
        <f>VLOOKUP($M$13,Prk!A14:M58,12,0)</f>
        <v>0</v>
      </c>
      <c r="H23" s="445"/>
      <c r="I23" s="45"/>
      <c r="J23" s="465"/>
      <c r="M23" s="411"/>
    </row>
    <row r="24" spans="2:13">
      <c r="M24" s="411"/>
    </row>
    <row r="25" spans="2:13">
      <c r="M25" s="411"/>
    </row>
    <row r="26" spans="2:13" s="2" customFormat="1" ht="20.100000000000001" customHeight="1" thickBot="1">
      <c r="B26" s="436" t="s">
        <v>52</v>
      </c>
      <c r="C26" s="436"/>
      <c r="D26" s="436"/>
      <c r="E26" s="436"/>
      <c r="F26" s="436" t="s">
        <v>11</v>
      </c>
      <c r="G26" s="436"/>
      <c r="H26" s="436"/>
      <c r="I26" s="436"/>
      <c r="J26" s="436"/>
      <c r="M26" s="412"/>
    </row>
    <row r="27" spans="2:13" s="40" customFormat="1" ht="39.950000000000003" customHeight="1">
      <c r="B27" s="111">
        <v>1</v>
      </c>
      <c r="C27" s="440" t="str">
        <f>VLOOKUP($M$13,'Data Raport'!$A$16:$L$60,7,0)</f>
        <v>Praja Muda Karana (Pramuka)</v>
      </c>
      <c r="D27" s="440"/>
      <c r="E27" s="414"/>
      <c r="F27" s="441" t="str">
        <f>VLOOKUP($M$13,'Data Raport'!$A$16:$L$60,8,0)</f>
        <v>Memuaskan. Aktif dalam perkemahan dan latihan mingguan.</v>
      </c>
      <c r="G27" s="442"/>
      <c r="H27" s="442"/>
      <c r="I27" s="442"/>
      <c r="J27" s="443"/>
      <c r="M27" s="113"/>
    </row>
    <row r="28" spans="2:13" s="40" customFormat="1" ht="39.950000000000003" customHeight="1">
      <c r="B28" s="111">
        <v>2</v>
      </c>
      <c r="C28" s="440" t="str">
        <f>VLOOKUP($M$13,'Data Raport'!$A$16:$L$60,9,0)</f>
        <v>Palang Merah Ramaja (PMR)</v>
      </c>
      <c r="D28" s="440"/>
      <c r="E28" s="414"/>
      <c r="F28" s="420" t="str">
        <f>VLOOKUP($M$13,'Data Raport'!$A$16:$L$60,10,0)</f>
        <v>Memuaskan. Aktif dalam Perkemahan Wirakarya dan Raimuna Cabang Jakarta Selatan]</v>
      </c>
      <c r="G28" s="420"/>
      <c r="H28" s="420"/>
      <c r="I28" s="420"/>
      <c r="J28" s="420"/>
      <c r="M28" s="113"/>
    </row>
    <row r="29" spans="2:13" s="40" customFormat="1" ht="39.950000000000003" customHeight="1">
      <c r="B29" s="111">
        <v>3</v>
      </c>
      <c r="C29" s="440" t="str">
        <f>VLOOKUP($M$13,'Data Raport'!$A$16:$L$60,11,0)</f>
        <v xml:space="preserve">Bola Kaki. </v>
      </c>
      <c r="D29" s="440"/>
      <c r="E29" s="414"/>
      <c r="F29" s="441" t="str">
        <f>VLOOKUP($M$13,'Data Raport'!$A$16:$L$60,12,0)</f>
        <v>Memuaskan. Aktif dalam latihan, pertandingan LPI Cup</v>
      </c>
      <c r="G29" s="442"/>
      <c r="H29" s="442"/>
      <c r="I29" s="442"/>
      <c r="J29" s="443"/>
      <c r="M29" s="113"/>
    </row>
    <row r="30" spans="2:13">
      <c r="F30" s="435"/>
      <c r="G30" s="435"/>
      <c r="H30" s="435"/>
      <c r="I30" s="435"/>
      <c r="J30" s="435"/>
      <c r="M30" s="112"/>
    </row>
    <row r="31" spans="2:13" ht="20.100000000000001" customHeight="1">
      <c r="B31" s="437" t="s">
        <v>53</v>
      </c>
      <c r="C31" s="438"/>
      <c r="D31" s="438"/>
      <c r="E31" s="439"/>
      <c r="M31" s="112"/>
    </row>
    <row r="32" spans="2:13" ht="18" customHeight="1">
      <c r="B32" s="28"/>
      <c r="C32" s="74" t="s">
        <v>54</v>
      </c>
      <c r="D32" s="74" t="s">
        <v>50</v>
      </c>
      <c r="E32" s="31" t="str">
        <f>VLOOKUP($M$13,'Data Raport'!$A$16:$L$60,4,0)&amp; "   hari"</f>
        <v>2   hari</v>
      </c>
      <c r="M32" s="112"/>
    </row>
    <row r="33" spans="2:13" ht="18" customHeight="1">
      <c r="B33" s="28"/>
      <c r="C33" s="74" t="s">
        <v>55</v>
      </c>
      <c r="D33" s="74" t="s">
        <v>50</v>
      </c>
      <c r="E33" s="31" t="str">
        <f>VLOOKUP($M$13,'Data Raport'!$A$16:$L$60,5,0)&amp;"   hari"</f>
        <v>1   hari</v>
      </c>
      <c r="M33" s="112"/>
    </row>
    <row r="34" spans="2:13" ht="18" customHeight="1">
      <c r="B34" s="28"/>
      <c r="C34" s="74" t="s">
        <v>56</v>
      </c>
      <c r="D34" s="74" t="s">
        <v>50</v>
      </c>
      <c r="E34" s="31" t="str">
        <f>VLOOKUP($M$13,'Data Raport'!$A$16:$L$60,6,0)&amp;"   hari"</f>
        <v>3   hari</v>
      </c>
      <c r="M34" s="112"/>
    </row>
    <row r="35" spans="2:13" ht="15" customHeight="1">
      <c r="M35" s="112"/>
    </row>
    <row r="36" spans="2:13">
      <c r="M36" s="112"/>
    </row>
    <row r="37" spans="2:13">
      <c r="H37" s="413" t="str">
        <f>'Data Raport'!C9</f>
        <v>Tebing Tinggi, 21 Desember 2013</v>
      </c>
      <c r="I37" s="413"/>
      <c r="J37" s="413"/>
      <c r="M37" s="112"/>
    </row>
    <row r="38" spans="2:13">
      <c r="C38" s="72" t="s">
        <v>6</v>
      </c>
      <c r="M38" s="112"/>
    </row>
    <row r="39" spans="2:13">
      <c r="C39" s="72" t="s">
        <v>61</v>
      </c>
      <c r="H39" s="72" t="s">
        <v>59</v>
      </c>
      <c r="M39" s="112"/>
    </row>
    <row r="40" spans="2:13">
      <c r="M40" s="112"/>
    </row>
    <row r="41" spans="2:13">
      <c r="M41" s="112"/>
    </row>
    <row r="42" spans="2:13">
      <c r="M42" s="112"/>
    </row>
    <row r="43" spans="2:13">
      <c r="C43" s="73"/>
      <c r="H43" s="413" t="str">
        <f>Home!$D$12</f>
        <v>Purnawanto, S.Pd, M.Si</v>
      </c>
      <c r="I43" s="413"/>
      <c r="J43" s="413"/>
      <c r="M43" s="112"/>
    </row>
    <row r="44" spans="2:13">
      <c r="H44" s="413" t="str">
        <f>"NIP.  "&amp;Home!$D$14</f>
        <v>NIP.  19680228 199303 1 004</v>
      </c>
      <c r="I44" s="413"/>
      <c r="J44" s="413"/>
      <c r="M44" s="112"/>
    </row>
    <row r="45" spans="2:13">
      <c r="M45" s="112"/>
    </row>
    <row r="46" spans="2:13">
      <c r="M46" s="112"/>
    </row>
    <row r="47" spans="2:13">
      <c r="M47" s="112"/>
    </row>
    <row r="48" spans="2:13" ht="12" customHeight="1">
      <c r="M48" s="247" t="s">
        <v>318</v>
      </c>
    </row>
    <row r="49" spans="2:13">
      <c r="C49" s="284" t="s">
        <v>19</v>
      </c>
      <c r="D49" s="284" t="s">
        <v>50</v>
      </c>
      <c r="E49" s="428" t="str">
        <f>'Data Raport'!C5</f>
        <v>SMP Negeri 1 Tebing Tinggi</v>
      </c>
      <c r="F49" s="427"/>
      <c r="G49" s="427"/>
      <c r="H49" s="284" t="s">
        <v>22</v>
      </c>
      <c r="I49" s="284" t="s">
        <v>50</v>
      </c>
      <c r="J49" s="284" t="str">
        <f>Home!D16</f>
        <v>7 - 1</v>
      </c>
      <c r="M49" s="112"/>
    </row>
    <row r="50" spans="2:13">
      <c r="C50" s="284" t="s">
        <v>20</v>
      </c>
      <c r="D50" s="284" t="s">
        <v>50</v>
      </c>
      <c r="E50" s="434" t="str">
        <f>Home!D24</f>
        <v>Jl Sutomo No. 15 Tebing Tinggi</v>
      </c>
      <c r="F50" s="434"/>
      <c r="G50" s="434"/>
      <c r="H50" s="284" t="s">
        <v>23</v>
      </c>
      <c r="I50" s="284" t="s">
        <v>50</v>
      </c>
      <c r="J50" s="285" t="str">
        <f>Home!D18</f>
        <v>Genap</v>
      </c>
      <c r="M50" s="112"/>
    </row>
    <row r="51" spans="2:13">
      <c r="C51" s="284"/>
      <c r="D51" s="284"/>
      <c r="E51" s="434"/>
      <c r="F51" s="434"/>
      <c r="G51" s="434"/>
      <c r="H51" s="284" t="s">
        <v>24</v>
      </c>
      <c r="I51" s="284" t="s">
        <v>50</v>
      </c>
      <c r="J51" s="284" t="str">
        <f>Home!D20</f>
        <v>2014/2015</v>
      </c>
      <c r="M51" s="112"/>
    </row>
    <row r="52" spans="2:13">
      <c r="C52" s="284" t="s">
        <v>48</v>
      </c>
      <c r="D52" s="284" t="s">
        <v>50</v>
      </c>
      <c r="E52" s="427" t="str">
        <f>VLOOKUP($M$13,'Data Identitas'!A9:W53,2,0)</f>
        <v>ADHE JUNAEDY</v>
      </c>
      <c r="F52" s="427"/>
      <c r="G52" s="284"/>
      <c r="H52" s="284"/>
      <c r="I52" s="284"/>
      <c r="J52" s="284"/>
      <c r="M52" s="112"/>
    </row>
    <row r="53" spans="2:13" s="245" customFormat="1">
      <c r="C53" s="284" t="s">
        <v>49</v>
      </c>
      <c r="D53" s="284" t="s">
        <v>50</v>
      </c>
      <c r="E53" s="427">
        <f>VLOOKUP($M$13,'Data Identitas'!A9:W53,3,0)</f>
        <v>1</v>
      </c>
      <c r="F53" s="427"/>
      <c r="G53" s="284"/>
      <c r="H53" s="284"/>
      <c r="I53" s="284"/>
      <c r="J53" s="284"/>
      <c r="M53" s="112"/>
    </row>
    <row r="54" spans="2:13" ht="9.9499999999999993" customHeight="1">
      <c r="M54" s="112"/>
    </row>
    <row r="55" spans="2:13" ht="15.75">
      <c r="B55" s="419" t="s">
        <v>62</v>
      </c>
      <c r="C55" s="419"/>
      <c r="M55" s="112"/>
    </row>
    <row r="56" spans="2:13" ht="15.95" customHeight="1">
      <c r="B56" s="423" t="s">
        <v>42</v>
      </c>
      <c r="C56" s="423"/>
      <c r="D56" s="424" t="s">
        <v>63</v>
      </c>
      <c r="E56" s="425"/>
      <c r="F56" s="426"/>
      <c r="G56" s="423" t="s">
        <v>64</v>
      </c>
      <c r="H56" s="423"/>
      <c r="I56" s="423"/>
      <c r="J56" s="423"/>
      <c r="M56" s="112"/>
    </row>
    <row r="57" spans="2:13" ht="15" customHeight="1">
      <c r="B57" s="429" t="s">
        <v>38</v>
      </c>
      <c r="C57" s="430"/>
      <c r="J57" s="27"/>
      <c r="M57" s="112"/>
    </row>
    <row r="58" spans="2:13" ht="33.950000000000003" customHeight="1">
      <c r="B58" s="422">
        <v>1</v>
      </c>
      <c r="C58" s="420" t="s">
        <v>35</v>
      </c>
      <c r="D58" s="28"/>
      <c r="E58" s="414" t="s">
        <v>4</v>
      </c>
      <c r="F58" s="415"/>
      <c r="G58" s="431">
        <f>VLOOKUP($M$13,P.Ag!$A$14:$M$58,6,0)</f>
        <v>0</v>
      </c>
      <c r="H58" s="432"/>
      <c r="I58" s="432"/>
      <c r="J58" s="433"/>
      <c r="M58" s="112"/>
    </row>
    <row r="59" spans="2:13" ht="33.950000000000003" customHeight="1">
      <c r="B59" s="422"/>
      <c r="C59" s="420"/>
      <c r="D59" s="28"/>
      <c r="E59" s="414" t="s">
        <v>5</v>
      </c>
      <c r="F59" s="415"/>
      <c r="G59" s="431">
        <f>VLOOKUP($M$13,P.Ag!$A$14:$M$58,10,0)</f>
        <v>0</v>
      </c>
      <c r="H59" s="432"/>
      <c r="I59" s="432"/>
      <c r="J59" s="433"/>
      <c r="M59" s="112"/>
    </row>
    <row r="60" spans="2:13" ht="39.950000000000003" customHeight="1">
      <c r="B60" s="422"/>
      <c r="C60" s="420"/>
      <c r="D60" s="28"/>
      <c r="E60" s="414" t="s">
        <v>45</v>
      </c>
      <c r="F60" s="415"/>
      <c r="G60" s="431">
        <f>VLOOKUP($M$13,P.Ag!$A$14:$M$58,13,0)</f>
        <v>0</v>
      </c>
      <c r="H60" s="432"/>
      <c r="I60" s="432"/>
      <c r="J60" s="433"/>
      <c r="M60" s="112"/>
    </row>
    <row r="61" spans="2:13" ht="33.950000000000003" customHeight="1">
      <c r="B61" s="422">
        <v>2</v>
      </c>
      <c r="C61" s="420" t="s">
        <v>26</v>
      </c>
      <c r="D61" s="28"/>
      <c r="E61" s="414" t="s">
        <v>4</v>
      </c>
      <c r="F61" s="415"/>
      <c r="G61" s="416">
        <f>VLOOKUP($M$13,PPKn!$A$14:$M$58,6,0)</f>
        <v>0</v>
      </c>
      <c r="H61" s="417"/>
      <c r="I61" s="417"/>
      <c r="J61" s="417"/>
      <c r="M61" s="112"/>
    </row>
    <row r="62" spans="2:13" ht="33.950000000000003" customHeight="1">
      <c r="B62" s="422"/>
      <c r="C62" s="420"/>
      <c r="D62" s="28"/>
      <c r="E62" s="414" t="s">
        <v>5</v>
      </c>
      <c r="F62" s="415"/>
      <c r="G62" s="416">
        <f>VLOOKUP($M$13,PPKn!$A$14:$M$58,10,0)</f>
        <v>0</v>
      </c>
      <c r="H62" s="417"/>
      <c r="I62" s="417"/>
      <c r="J62" s="417"/>
      <c r="M62" s="112"/>
    </row>
    <row r="63" spans="2:13" ht="39.950000000000003" customHeight="1">
      <c r="B63" s="422"/>
      <c r="C63" s="420"/>
      <c r="D63" s="28"/>
      <c r="E63" s="414" t="s">
        <v>45</v>
      </c>
      <c r="F63" s="415"/>
      <c r="G63" s="416">
        <f>VLOOKUP($M$13,PPKn!$A$14:$M$58,13,0)</f>
        <v>0</v>
      </c>
      <c r="H63" s="417"/>
      <c r="I63" s="417"/>
      <c r="J63" s="417"/>
      <c r="M63" s="112"/>
    </row>
    <row r="64" spans="2:13" ht="33.950000000000003" customHeight="1">
      <c r="B64" s="422">
        <v>3</v>
      </c>
      <c r="C64" s="420" t="s">
        <v>27</v>
      </c>
      <c r="D64" s="28"/>
      <c r="E64" s="414" t="s">
        <v>4</v>
      </c>
      <c r="F64" s="415"/>
      <c r="G64" s="416">
        <f>VLOOKUP($M$13,B.Ind!$A$14:$M$58,6,0)</f>
        <v>0</v>
      </c>
      <c r="H64" s="417"/>
      <c r="I64" s="417"/>
      <c r="J64" s="417"/>
      <c r="M64" s="112"/>
    </row>
    <row r="65" spans="2:13" ht="33.950000000000003" customHeight="1">
      <c r="B65" s="422"/>
      <c r="C65" s="420"/>
      <c r="D65" s="28"/>
      <c r="E65" s="414" t="s">
        <v>5</v>
      </c>
      <c r="F65" s="415"/>
      <c r="G65" s="416">
        <f>VLOOKUP($M$13,B.Ind!$A$14:$M$58,10,0)</f>
        <v>0</v>
      </c>
      <c r="H65" s="417"/>
      <c r="I65" s="417"/>
      <c r="J65" s="417"/>
      <c r="M65" s="112"/>
    </row>
    <row r="66" spans="2:13" ht="39.950000000000003" customHeight="1">
      <c r="B66" s="422"/>
      <c r="C66" s="420"/>
      <c r="D66" s="28"/>
      <c r="E66" s="414" t="s">
        <v>45</v>
      </c>
      <c r="F66" s="415"/>
      <c r="G66" s="416">
        <f>VLOOKUP($M$13,B.Ind!$A$14:$M$58,13,0)</f>
        <v>0</v>
      </c>
      <c r="H66" s="417"/>
      <c r="I66" s="417"/>
      <c r="J66" s="417"/>
      <c r="M66" s="112"/>
    </row>
    <row r="67" spans="2:13" ht="33.950000000000003" customHeight="1">
      <c r="B67" s="422">
        <v>4</v>
      </c>
      <c r="C67" s="420" t="s">
        <v>28</v>
      </c>
      <c r="D67" s="28"/>
      <c r="E67" s="414" t="s">
        <v>4</v>
      </c>
      <c r="F67" s="415"/>
      <c r="G67" s="416">
        <f>VLOOKUP($M$13,MM!$A$14:$M$58,6,0)</f>
        <v>0</v>
      </c>
      <c r="H67" s="417"/>
      <c r="I67" s="417"/>
      <c r="J67" s="417"/>
      <c r="M67" s="112"/>
    </row>
    <row r="68" spans="2:13" ht="33.950000000000003" customHeight="1">
      <c r="B68" s="422"/>
      <c r="C68" s="420"/>
      <c r="D68" s="28"/>
      <c r="E68" s="414" t="s">
        <v>5</v>
      </c>
      <c r="F68" s="415"/>
      <c r="G68" s="416">
        <f>VLOOKUP($M$13,MM!$A$14:$M$58,10,0)</f>
        <v>0</v>
      </c>
      <c r="H68" s="417"/>
      <c r="I68" s="417"/>
      <c r="J68" s="417"/>
      <c r="M68" s="112"/>
    </row>
    <row r="69" spans="2:13" ht="39.950000000000003" customHeight="1">
      <c r="B69" s="422"/>
      <c r="C69" s="420"/>
      <c r="D69" s="28"/>
      <c r="E69" s="414" t="s">
        <v>45</v>
      </c>
      <c r="F69" s="415"/>
      <c r="G69" s="416">
        <f>VLOOKUP($M$13,MM!$A$14:$M$58,13,0)</f>
        <v>0</v>
      </c>
      <c r="H69" s="417"/>
      <c r="I69" s="417"/>
      <c r="J69" s="417"/>
      <c r="M69" s="112"/>
    </row>
    <row r="70" spans="2:13" ht="33.950000000000003" customHeight="1">
      <c r="B70" s="422">
        <v>5</v>
      </c>
      <c r="C70" s="420" t="s">
        <v>36</v>
      </c>
      <c r="D70" s="28"/>
      <c r="E70" s="414" t="s">
        <v>4</v>
      </c>
      <c r="F70" s="415"/>
      <c r="G70" s="416">
        <f>VLOOKUP($M$13,IPA!$A$14:$M$58,6,0)</f>
        <v>0</v>
      </c>
      <c r="H70" s="417"/>
      <c r="I70" s="417"/>
      <c r="J70" s="417"/>
      <c r="M70" s="112"/>
    </row>
    <row r="71" spans="2:13" ht="33.950000000000003" customHeight="1">
      <c r="B71" s="422"/>
      <c r="C71" s="420"/>
      <c r="D71" s="28"/>
      <c r="E71" s="414" t="s">
        <v>5</v>
      </c>
      <c r="F71" s="415"/>
      <c r="G71" s="416">
        <f>VLOOKUP($M$13,IPA!$A$14:$M$58,10,0)</f>
        <v>0</v>
      </c>
      <c r="H71" s="417"/>
      <c r="I71" s="417"/>
      <c r="J71" s="417"/>
      <c r="M71" s="112"/>
    </row>
    <row r="72" spans="2:13" ht="39.950000000000003" customHeight="1">
      <c r="B72" s="422"/>
      <c r="C72" s="420"/>
      <c r="D72" s="28"/>
      <c r="E72" s="414" t="s">
        <v>45</v>
      </c>
      <c r="F72" s="415"/>
      <c r="G72" s="416">
        <f>VLOOKUP($M$13,IPA!$A$14:$M$58,13,0)</f>
        <v>0</v>
      </c>
      <c r="H72" s="417"/>
      <c r="I72" s="417"/>
      <c r="J72" s="417"/>
      <c r="M72" s="112"/>
    </row>
    <row r="73" spans="2:13" ht="33.950000000000003" customHeight="1">
      <c r="B73" s="422">
        <v>6</v>
      </c>
      <c r="C73" s="420" t="s">
        <v>37</v>
      </c>
      <c r="D73" s="28"/>
      <c r="E73" s="414" t="s">
        <v>4</v>
      </c>
      <c r="F73" s="415"/>
      <c r="G73" s="416">
        <f>VLOOKUP($M$13,IPS!$A$14:$M$58,6,0)</f>
        <v>0</v>
      </c>
      <c r="H73" s="417"/>
      <c r="I73" s="417"/>
      <c r="J73" s="417"/>
      <c r="M73" s="112"/>
    </row>
    <row r="74" spans="2:13" ht="33.950000000000003" customHeight="1">
      <c r="B74" s="422"/>
      <c r="C74" s="420"/>
      <c r="D74" s="28"/>
      <c r="E74" s="414" t="s">
        <v>5</v>
      </c>
      <c r="F74" s="415"/>
      <c r="G74" s="416">
        <f>VLOOKUP($M$13,IPS!$A$14:$M$58,10,0)</f>
        <v>0</v>
      </c>
      <c r="H74" s="417"/>
      <c r="I74" s="417"/>
      <c r="J74" s="417"/>
      <c r="M74" s="112"/>
    </row>
    <row r="75" spans="2:13" ht="39.950000000000003" customHeight="1">
      <c r="B75" s="422"/>
      <c r="C75" s="420"/>
      <c r="D75" s="28"/>
      <c r="E75" s="414" t="s">
        <v>45</v>
      </c>
      <c r="F75" s="415"/>
      <c r="G75" s="416">
        <f>VLOOKUP($M$13,IPS!$A$14:$M$58,13,0)</f>
        <v>0</v>
      </c>
      <c r="H75" s="417"/>
      <c r="I75" s="417"/>
      <c r="J75" s="417"/>
      <c r="M75" s="112"/>
    </row>
    <row r="76" spans="2:13" ht="33.950000000000003" customHeight="1">
      <c r="B76" s="422">
        <v>7</v>
      </c>
      <c r="C76" s="420" t="s">
        <v>33</v>
      </c>
      <c r="D76" s="28"/>
      <c r="E76" s="414" t="s">
        <v>4</v>
      </c>
      <c r="F76" s="415"/>
      <c r="G76" s="416">
        <f>VLOOKUP($M$13,BIng!A14:M58,6,0)</f>
        <v>0</v>
      </c>
      <c r="H76" s="417"/>
      <c r="I76" s="417"/>
      <c r="J76" s="417"/>
      <c r="M76" s="112"/>
    </row>
    <row r="77" spans="2:13" ht="33.950000000000003" customHeight="1">
      <c r="B77" s="422"/>
      <c r="C77" s="420"/>
      <c r="D77" s="28"/>
      <c r="E77" s="414" t="s">
        <v>5</v>
      </c>
      <c r="F77" s="415"/>
      <c r="G77" s="416">
        <f>VLOOKUP($M$13,BIng!A14:M58,10,0)</f>
        <v>0</v>
      </c>
      <c r="H77" s="417"/>
      <c r="I77" s="417"/>
      <c r="J77" s="417"/>
      <c r="M77" s="112"/>
    </row>
    <row r="78" spans="2:13" ht="39.950000000000003" customHeight="1">
      <c r="B78" s="422"/>
      <c r="C78" s="420"/>
      <c r="D78" s="28"/>
      <c r="E78" s="414" t="s">
        <v>45</v>
      </c>
      <c r="F78" s="415"/>
      <c r="G78" s="416">
        <f>VLOOKUP($M$13,BIng!A14:M58,13,0)</f>
        <v>0</v>
      </c>
      <c r="H78" s="417"/>
      <c r="I78" s="417"/>
      <c r="J78" s="417"/>
      <c r="M78" s="112"/>
    </row>
    <row r="79" spans="2:13" s="255" customFormat="1" ht="39.950000000000003" customHeight="1">
      <c r="B79" s="258"/>
      <c r="C79" s="259"/>
      <c r="D79" s="254"/>
      <c r="E79" s="260"/>
      <c r="F79" s="260"/>
      <c r="G79" s="261"/>
      <c r="H79" s="262"/>
      <c r="I79" s="262"/>
      <c r="J79" s="262"/>
      <c r="M79" s="112"/>
    </row>
    <row r="80" spans="2:13" s="255" customFormat="1" ht="20.100000000000001" customHeight="1">
      <c r="B80" s="288"/>
      <c r="C80" s="289"/>
      <c r="D80" s="290"/>
      <c r="E80" s="291"/>
      <c r="F80" s="291"/>
      <c r="G80" s="292"/>
      <c r="H80" s="293"/>
      <c r="I80" s="293"/>
      <c r="J80" s="293"/>
      <c r="M80" s="247" t="s">
        <v>333</v>
      </c>
    </row>
    <row r="81" spans="2:13" ht="15" customHeight="1">
      <c r="B81" s="466" t="s">
        <v>65</v>
      </c>
      <c r="C81" s="466"/>
      <c r="E81" s="467"/>
      <c r="F81" s="467"/>
      <c r="G81" s="418"/>
      <c r="H81" s="418"/>
      <c r="I81" s="418"/>
      <c r="J81" s="418"/>
      <c r="M81" s="112"/>
    </row>
    <row r="82" spans="2:13" ht="33.950000000000003" customHeight="1">
      <c r="B82" s="420">
        <v>1</v>
      </c>
      <c r="C82" s="420" t="s">
        <v>40</v>
      </c>
      <c r="D82" s="28"/>
      <c r="E82" s="414" t="s">
        <v>4</v>
      </c>
      <c r="F82" s="415"/>
      <c r="G82" s="416">
        <f>VLOOKUP($M$13,SBd!$A$14:$M$58,6,0)</f>
        <v>0</v>
      </c>
      <c r="H82" s="417"/>
      <c r="I82" s="417"/>
      <c r="J82" s="417"/>
      <c r="M82" s="112"/>
    </row>
    <row r="83" spans="2:13" ht="33.950000000000003" customHeight="1">
      <c r="B83" s="420"/>
      <c r="C83" s="420"/>
      <c r="D83" s="28"/>
      <c r="E83" s="414" t="s">
        <v>5</v>
      </c>
      <c r="F83" s="415"/>
      <c r="G83" s="416">
        <f>VLOOKUP($M$13,SBd!$A$14:$M$58,10,0)</f>
        <v>0</v>
      </c>
      <c r="H83" s="417"/>
      <c r="I83" s="417"/>
      <c r="J83" s="417"/>
      <c r="M83" s="112"/>
    </row>
    <row r="84" spans="2:13" ht="39.950000000000003" customHeight="1">
      <c r="B84" s="420"/>
      <c r="C84" s="420"/>
      <c r="D84" s="28"/>
      <c r="E84" s="414" t="s">
        <v>45</v>
      </c>
      <c r="F84" s="415"/>
      <c r="G84" s="416">
        <f>VLOOKUP($M$13,SBd!$A$14:$M$58,13,0)</f>
        <v>0</v>
      </c>
      <c r="H84" s="417"/>
      <c r="I84" s="417"/>
      <c r="J84" s="417"/>
      <c r="M84" s="112"/>
    </row>
    <row r="85" spans="2:13" ht="33.950000000000003" customHeight="1">
      <c r="B85" s="420">
        <v>2</v>
      </c>
      <c r="C85" s="420" t="s">
        <v>41</v>
      </c>
      <c r="D85" s="28"/>
      <c r="E85" s="414" t="s">
        <v>4</v>
      </c>
      <c r="F85" s="415"/>
      <c r="G85" s="416">
        <f>VLOOKUP($M$13,Pjk!A14:M58,6,0)</f>
        <v>0</v>
      </c>
      <c r="H85" s="417"/>
      <c r="I85" s="417"/>
      <c r="J85" s="417"/>
      <c r="M85" s="112"/>
    </row>
    <row r="86" spans="2:13" ht="33.950000000000003" customHeight="1">
      <c r="B86" s="420"/>
      <c r="C86" s="420"/>
      <c r="D86" s="28"/>
      <c r="E86" s="414" t="s">
        <v>5</v>
      </c>
      <c r="F86" s="415"/>
      <c r="G86" s="416">
        <f>VLOOKUP($M$13,Pjk!A14:M58,10,0)</f>
        <v>0</v>
      </c>
      <c r="H86" s="417"/>
      <c r="I86" s="417"/>
      <c r="J86" s="417"/>
      <c r="M86" s="112"/>
    </row>
    <row r="87" spans="2:13" ht="39.950000000000003" customHeight="1">
      <c r="B87" s="420"/>
      <c r="C87" s="420"/>
      <c r="D87" s="28"/>
      <c r="E87" s="414" t="s">
        <v>45</v>
      </c>
      <c r="F87" s="415"/>
      <c r="G87" s="416">
        <f>VLOOKUP($M$13,Pjk!A14:M58,13,0)</f>
        <v>0</v>
      </c>
      <c r="H87" s="417"/>
      <c r="I87" s="417"/>
      <c r="J87" s="417"/>
      <c r="M87" s="112"/>
    </row>
    <row r="88" spans="2:13" ht="33.950000000000003" customHeight="1">
      <c r="B88" s="420">
        <v>3</v>
      </c>
      <c r="C88" s="420" t="s">
        <v>31</v>
      </c>
      <c r="D88" s="28"/>
      <c r="E88" s="414" t="s">
        <v>4</v>
      </c>
      <c r="F88" s="415"/>
      <c r="G88" s="416">
        <f>VLOOKUP($M$13,Prk!A14:M58,6,0)</f>
        <v>0</v>
      </c>
      <c r="H88" s="417"/>
      <c r="I88" s="417"/>
      <c r="J88" s="417"/>
      <c r="M88" s="112"/>
    </row>
    <row r="89" spans="2:13" ht="33.950000000000003" customHeight="1">
      <c r="B89" s="420"/>
      <c r="C89" s="420"/>
      <c r="D89" s="28"/>
      <c r="E89" s="414" t="s">
        <v>5</v>
      </c>
      <c r="F89" s="415"/>
      <c r="G89" s="416">
        <f>VLOOKUP($M$13,Prk!A14:M58,10,0)</f>
        <v>0</v>
      </c>
      <c r="H89" s="417"/>
      <c r="I89" s="417"/>
      <c r="J89" s="417"/>
      <c r="M89" s="112"/>
    </row>
    <row r="90" spans="2:13" ht="39.950000000000003" customHeight="1">
      <c r="B90" s="420"/>
      <c r="C90" s="420"/>
      <c r="D90" s="28"/>
      <c r="E90" s="414" t="s">
        <v>45</v>
      </c>
      <c r="F90" s="415"/>
      <c r="G90" s="416">
        <f>VLOOKUP($M$13,Prk!A14:M58,13,0)</f>
        <v>0</v>
      </c>
      <c r="H90" s="417"/>
      <c r="I90" s="417"/>
      <c r="J90" s="417"/>
      <c r="M90" s="112"/>
    </row>
    <row r="91" spans="2:13" s="255" customFormat="1" ht="39.950000000000003" customHeight="1">
      <c r="B91" s="289"/>
      <c r="C91" s="289"/>
      <c r="D91" s="290"/>
      <c r="E91" s="291"/>
      <c r="F91" s="291"/>
      <c r="G91" s="292"/>
      <c r="H91" s="293"/>
      <c r="I91" s="293"/>
      <c r="J91" s="293"/>
      <c r="M91" s="112"/>
    </row>
    <row r="92" spans="2:13" ht="24.95" customHeight="1">
      <c r="M92" s="112"/>
    </row>
    <row r="93" spans="2:13" ht="18" customHeight="1">
      <c r="H93" s="114" t="s">
        <v>220</v>
      </c>
      <c r="I93" s="115"/>
      <c r="J93" s="116"/>
      <c r="K93" s="219"/>
      <c r="M93" s="112"/>
    </row>
    <row r="94" spans="2:13" ht="18" customHeight="1">
      <c r="H94" s="117" t="s">
        <v>221</v>
      </c>
      <c r="I94" s="118"/>
      <c r="J94" s="119"/>
      <c r="K94" s="220"/>
      <c r="M94" s="112"/>
    </row>
    <row r="95" spans="2:13" ht="18" customHeight="1">
      <c r="H95" s="117" t="s">
        <v>222</v>
      </c>
      <c r="I95" s="118"/>
      <c r="J95" s="119"/>
      <c r="K95" s="220"/>
      <c r="M95" s="112"/>
    </row>
    <row r="96" spans="2:13" ht="18" customHeight="1">
      <c r="C96" s="72" t="s">
        <v>6</v>
      </c>
      <c r="H96" s="477" t="s">
        <v>223</v>
      </c>
      <c r="I96" s="478"/>
      <c r="J96" s="479"/>
      <c r="K96" s="221"/>
      <c r="M96" s="112"/>
    </row>
    <row r="97" spans="3:13" ht="18" customHeight="1">
      <c r="C97" s="72" t="s">
        <v>61</v>
      </c>
      <c r="H97" s="477" t="s">
        <v>224</v>
      </c>
      <c r="I97" s="478"/>
      <c r="J97" s="479"/>
      <c r="K97" s="221"/>
      <c r="M97" s="112"/>
    </row>
    <row r="98" spans="3:13" ht="18" customHeight="1">
      <c r="H98" s="117"/>
      <c r="I98" s="118"/>
      <c r="J98" s="119"/>
      <c r="K98" s="220"/>
      <c r="M98" s="112"/>
    </row>
    <row r="99" spans="3:13" ht="18" customHeight="1">
      <c r="H99" s="471" t="str">
        <f>'Data Raport'!C9</f>
        <v>Tebing Tinggi, 21 Desember 2013</v>
      </c>
      <c r="I99" s="472"/>
      <c r="J99" s="473"/>
      <c r="K99" s="220"/>
      <c r="M99" s="112"/>
    </row>
    <row r="100" spans="3:13" ht="18" customHeight="1">
      <c r="H100" s="474" t="str">
        <f>"Ka.  "&amp;'Data Raport'!C5</f>
        <v>Ka.  SMP Negeri 1 Tebing Tinggi</v>
      </c>
      <c r="I100" s="475"/>
      <c r="J100" s="476"/>
      <c r="K100" s="220"/>
      <c r="M100" s="112"/>
    </row>
    <row r="101" spans="3:13" ht="18" customHeight="1">
      <c r="H101" s="117"/>
      <c r="I101" s="120"/>
      <c r="J101" s="121"/>
      <c r="K101" s="222"/>
      <c r="M101" s="112"/>
    </row>
    <row r="102" spans="3:13" ht="18" customHeight="1">
      <c r="C102" s="73"/>
      <c r="H102" s="117"/>
      <c r="I102" s="120"/>
      <c r="J102" s="121"/>
      <c r="K102" s="222"/>
      <c r="M102" s="112"/>
    </row>
    <row r="103" spans="3:13" ht="18" customHeight="1">
      <c r="H103" s="474" t="str">
        <f>'Data Raport'!C7</f>
        <v>Bambang Sadewo, M.Pd</v>
      </c>
      <c r="I103" s="475"/>
      <c r="J103" s="476"/>
      <c r="K103" s="222"/>
      <c r="M103" s="112"/>
    </row>
    <row r="104" spans="3:13" ht="18" customHeight="1">
      <c r="H104" s="468" t="str">
        <f>"NIP. "&amp;'Data Raport'!C8</f>
        <v>NIP. 19620616 198502 1 001</v>
      </c>
      <c r="I104" s="469"/>
      <c r="J104" s="470"/>
      <c r="K104" s="222"/>
      <c r="M104" s="112"/>
    </row>
    <row r="105" spans="3:13">
      <c r="H105" s="248"/>
      <c r="I105" s="249"/>
      <c r="J105" s="249"/>
      <c r="K105" s="120"/>
      <c r="M105" s="112"/>
    </row>
    <row r="106" spans="3:13">
      <c r="M106" s="112"/>
    </row>
    <row r="107" spans="3:13">
      <c r="M107" s="112"/>
    </row>
    <row r="108" spans="3:13">
      <c r="M108" s="112"/>
    </row>
    <row r="109" spans="3:13" ht="15" customHeight="1">
      <c r="M109" s="112"/>
    </row>
    <row r="110" spans="3:13" ht="15" customHeight="1">
      <c r="M110" s="112"/>
    </row>
    <row r="111" spans="3:13" ht="15" customHeight="1">
      <c r="M111" s="112"/>
    </row>
    <row r="112" spans="3:13" ht="15" customHeight="1">
      <c r="M112" s="112"/>
    </row>
    <row r="113" spans="13:13" ht="15" customHeight="1">
      <c r="M113" s="112"/>
    </row>
    <row r="114" spans="13:13" ht="15" customHeight="1">
      <c r="M114" s="112"/>
    </row>
    <row r="115" spans="13:13" ht="15" customHeight="1">
      <c r="M115" s="112"/>
    </row>
    <row r="116" spans="13:13" ht="15" customHeight="1">
      <c r="M116" s="112"/>
    </row>
    <row r="117" spans="13:13" ht="15" customHeight="1">
      <c r="M117" s="112"/>
    </row>
    <row r="118" spans="13:13" ht="15" customHeight="1">
      <c r="M118" s="112"/>
    </row>
    <row r="119" spans="13:13" ht="15" customHeight="1">
      <c r="M119" s="112"/>
    </row>
    <row r="120" spans="13:13" ht="15" customHeight="1">
      <c r="M120" s="112"/>
    </row>
    <row r="121" spans="13:13" ht="15" customHeight="1">
      <c r="M121" s="112"/>
    </row>
    <row r="122" spans="13:13" ht="15" customHeight="1">
      <c r="M122" s="112"/>
    </row>
    <row r="123" spans="13:13" ht="15" customHeight="1">
      <c r="M123" s="112"/>
    </row>
    <row r="124" spans="13:13" ht="15" customHeight="1">
      <c r="M124" s="112"/>
    </row>
    <row r="125" spans="13:13" ht="15" customHeight="1">
      <c r="M125" s="247" t="s">
        <v>319</v>
      </c>
    </row>
  </sheetData>
  <sheetProtection password="D167" sheet="1" objects="1" scenarios="1"/>
  <customSheetViews>
    <customSheetView guid="{3AAD01A2-9FF9-4DC3-96F0-2732E879BCFC}" showGridLines="0" showRowCol="0" hiddenRows="1" hiddenColumns="1" topLeftCell="A10">
      <selection activeCell="H45" sqref="H45"/>
      <pageMargins left="0.51181102362204722" right="0" top="0" bottom="0" header="0" footer="0"/>
      <pageSetup paperSize="9" scale="90" orientation="portrait" horizontalDpi="4294967294" verticalDpi="0" r:id="rId1"/>
    </customSheetView>
  </customSheetViews>
  <mergeCells count="148">
    <mergeCell ref="M20:M26"/>
    <mergeCell ref="H9:J9"/>
    <mergeCell ref="H10:J10"/>
    <mergeCell ref="D11:E11"/>
    <mergeCell ref="G11:H11"/>
    <mergeCell ref="I11:J11"/>
    <mergeCell ref="B12:C12"/>
    <mergeCell ref="E2:G2"/>
    <mergeCell ref="B8:C8"/>
    <mergeCell ref="B9:C11"/>
    <mergeCell ref="D9:E10"/>
    <mergeCell ref="F9:F10"/>
    <mergeCell ref="G17:H17"/>
    <mergeCell ref="D18:E18"/>
    <mergeCell ref="G18:H18"/>
    <mergeCell ref="D19:E19"/>
    <mergeCell ref="G19:H19"/>
    <mergeCell ref="B20:C20"/>
    <mergeCell ref="D13:E13"/>
    <mergeCell ref="G13:H13"/>
    <mergeCell ref="J13:J23"/>
    <mergeCell ref="D14:E14"/>
    <mergeCell ref="G14:H14"/>
    <mergeCell ref="D15:E15"/>
    <mergeCell ref="G15:H15"/>
    <mergeCell ref="D16:E16"/>
    <mergeCell ref="G16:H16"/>
    <mergeCell ref="D17:E17"/>
    <mergeCell ref="B26:E26"/>
    <mergeCell ref="F26:J26"/>
    <mergeCell ref="C27:E27"/>
    <mergeCell ref="F27:J27"/>
    <mergeCell ref="C28:E28"/>
    <mergeCell ref="F28:J28"/>
    <mergeCell ref="D21:E21"/>
    <mergeCell ref="G21:H21"/>
    <mergeCell ref="D22:E22"/>
    <mergeCell ref="G22:H22"/>
    <mergeCell ref="D23:E23"/>
    <mergeCell ref="G23:H23"/>
    <mergeCell ref="H44:J44"/>
    <mergeCell ref="E49:G49"/>
    <mergeCell ref="E52:F52"/>
    <mergeCell ref="B55:C55"/>
    <mergeCell ref="C29:E29"/>
    <mergeCell ref="F29:J29"/>
    <mergeCell ref="F30:J30"/>
    <mergeCell ref="B31:E31"/>
    <mergeCell ref="H37:J37"/>
    <mergeCell ref="H43:J43"/>
    <mergeCell ref="B56:C56"/>
    <mergeCell ref="D56:F56"/>
    <mergeCell ref="G56:J56"/>
    <mergeCell ref="B57:C57"/>
    <mergeCell ref="B58:B60"/>
    <mergeCell ref="C58:C60"/>
    <mergeCell ref="E58:F58"/>
    <mergeCell ref="G58:J58"/>
    <mergeCell ref="E59:F59"/>
    <mergeCell ref="G59:J59"/>
    <mergeCell ref="B64:B66"/>
    <mergeCell ref="C64:C66"/>
    <mergeCell ref="E64:F64"/>
    <mergeCell ref="G64:J64"/>
    <mergeCell ref="E65:F65"/>
    <mergeCell ref="G65:J65"/>
    <mergeCell ref="E66:F66"/>
    <mergeCell ref="G66:J66"/>
    <mergeCell ref="E60:F60"/>
    <mergeCell ref="G60:J60"/>
    <mergeCell ref="B61:B63"/>
    <mergeCell ref="C61:C63"/>
    <mergeCell ref="E61:F61"/>
    <mergeCell ref="G61:J61"/>
    <mergeCell ref="E62:F62"/>
    <mergeCell ref="G62:J62"/>
    <mergeCell ref="E63:F63"/>
    <mergeCell ref="G63:J63"/>
    <mergeCell ref="B70:B72"/>
    <mergeCell ref="C70:C72"/>
    <mergeCell ref="E70:F70"/>
    <mergeCell ref="G70:J70"/>
    <mergeCell ref="E71:F71"/>
    <mergeCell ref="G71:J71"/>
    <mergeCell ref="E72:F72"/>
    <mergeCell ref="G72:J72"/>
    <mergeCell ref="B67:B69"/>
    <mergeCell ref="C67:C69"/>
    <mergeCell ref="E67:F67"/>
    <mergeCell ref="G67:J67"/>
    <mergeCell ref="E68:F68"/>
    <mergeCell ref="G68:J68"/>
    <mergeCell ref="E69:F69"/>
    <mergeCell ref="G69:J69"/>
    <mergeCell ref="B76:B78"/>
    <mergeCell ref="C76:C78"/>
    <mergeCell ref="E76:F76"/>
    <mergeCell ref="G76:J76"/>
    <mergeCell ref="E77:F77"/>
    <mergeCell ref="G77:J77"/>
    <mergeCell ref="E78:F78"/>
    <mergeCell ref="G78:J78"/>
    <mergeCell ref="B73:B75"/>
    <mergeCell ref="C73:C75"/>
    <mergeCell ref="E73:F73"/>
    <mergeCell ref="G73:J73"/>
    <mergeCell ref="E74:F74"/>
    <mergeCell ref="G74:J74"/>
    <mergeCell ref="E75:F75"/>
    <mergeCell ref="G75:J75"/>
    <mergeCell ref="H104:J104"/>
    <mergeCell ref="H99:J99"/>
    <mergeCell ref="H100:J100"/>
    <mergeCell ref="H96:J96"/>
    <mergeCell ref="H97:J97"/>
    <mergeCell ref="H103:J103"/>
    <mergeCell ref="B88:B90"/>
    <mergeCell ref="C88:C90"/>
    <mergeCell ref="E88:F88"/>
    <mergeCell ref="G88:J88"/>
    <mergeCell ref="E89:F89"/>
    <mergeCell ref="G89:J89"/>
    <mergeCell ref="E90:F90"/>
    <mergeCell ref="G90:J90"/>
    <mergeCell ref="E6:F6"/>
    <mergeCell ref="E3:G4"/>
    <mergeCell ref="E5:G5"/>
    <mergeCell ref="E53:F53"/>
    <mergeCell ref="E50:G51"/>
    <mergeCell ref="B85:B87"/>
    <mergeCell ref="C85:C87"/>
    <mergeCell ref="E85:F85"/>
    <mergeCell ref="G85:J85"/>
    <mergeCell ref="E86:F86"/>
    <mergeCell ref="G86:J86"/>
    <mergeCell ref="E87:F87"/>
    <mergeCell ref="G87:J87"/>
    <mergeCell ref="B81:C81"/>
    <mergeCell ref="E81:F81"/>
    <mergeCell ref="G81:J81"/>
    <mergeCell ref="B82:B84"/>
    <mergeCell ref="C82:C84"/>
    <mergeCell ref="E82:F82"/>
    <mergeCell ref="G82:J82"/>
    <mergeCell ref="E83:F83"/>
    <mergeCell ref="G83:J83"/>
    <mergeCell ref="E84:F84"/>
    <mergeCell ref="G84:J84"/>
  </mergeCells>
  <pageMargins left="0.51181102362204722" right="0" top="0" bottom="0" header="0" footer="0"/>
  <pageSetup paperSize="9" scale="90" orientation="portrait" horizontalDpi="4294967294" verticalDpi="0" r:id="rId2"/>
  <drawing r:id="rId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K116"/>
  <sheetViews>
    <sheetView showGridLines="0" showRowColHeaders="0" zoomScale="115" zoomScaleNormal="115" workbookViewId="0">
      <selection activeCell="F110" sqref="F110"/>
    </sheetView>
  </sheetViews>
  <sheetFormatPr defaultColWidth="0" defaultRowHeight="15.75" zeroHeight="1"/>
  <cols>
    <col min="1" max="1" width="9.140625" style="40" customWidth="1"/>
    <col min="2" max="2" width="5.7109375" style="40" customWidth="1"/>
    <col min="3" max="3" width="15.28515625" style="224" customWidth="1"/>
    <col min="4" max="4" width="1.5703125" style="40" bestFit="1" customWidth="1"/>
    <col min="5" max="5" width="19.5703125" style="40" customWidth="1"/>
    <col min="6" max="6" width="21.28515625" style="40" customWidth="1"/>
    <col min="7" max="7" width="15.7109375" style="40" customWidth="1"/>
    <col min="8" max="8" width="10.7109375" style="40" customWidth="1"/>
    <col min="9" max="9" width="3.5703125" style="40" customWidth="1"/>
    <col min="10" max="10" width="27.7109375" style="235" customWidth="1"/>
    <col min="11" max="12" width="9.140625" style="40" hidden="1" customWidth="1"/>
    <col min="13" max="16384" width="9.140625" style="40" hidden="1"/>
  </cols>
  <sheetData>
    <row r="1" spans="2:10" ht="20.100000000000001" customHeight="1"/>
    <row r="2" spans="2:10" ht="20.100000000000001" customHeight="1"/>
    <row r="3" spans="2:10" ht="20.100000000000001" customHeight="1"/>
    <row r="4" spans="2:10" ht="20.100000000000001" customHeight="1"/>
    <row r="5" spans="2:10" ht="24.95" customHeight="1">
      <c r="B5" s="493" t="s">
        <v>233</v>
      </c>
      <c r="C5" s="493"/>
      <c r="D5" s="493"/>
      <c r="E5" s="493"/>
      <c r="F5" s="493"/>
      <c r="G5" s="493"/>
    </row>
    <row r="6" spans="2:10" ht="24.95" customHeight="1">
      <c r="B6" s="493" t="s">
        <v>234</v>
      </c>
      <c r="C6" s="493"/>
      <c r="D6" s="493"/>
      <c r="E6" s="493"/>
      <c r="F6" s="493"/>
      <c r="G6" s="493"/>
    </row>
    <row r="7" spans="2:10" ht="24.95" customHeight="1">
      <c r="B7" s="493" t="s">
        <v>235</v>
      </c>
      <c r="C7" s="493"/>
      <c r="D7" s="493"/>
      <c r="E7" s="493"/>
      <c r="F7" s="493"/>
      <c r="G7" s="493"/>
    </row>
    <row r="8" spans="2:10" ht="24.95" customHeight="1">
      <c r="B8" s="493" t="s">
        <v>236</v>
      </c>
      <c r="C8" s="493"/>
      <c r="D8" s="493"/>
      <c r="E8" s="493"/>
      <c r="F8" s="493"/>
      <c r="G8" s="493"/>
    </row>
    <row r="9" spans="2:10" ht="20.100000000000001" customHeight="1">
      <c r="B9" s="226"/>
      <c r="C9" s="226"/>
      <c r="D9" s="226"/>
      <c r="E9" s="226"/>
      <c r="F9" s="226"/>
      <c r="G9" s="226"/>
    </row>
    <row r="10" spans="2:10" ht="20.100000000000001" customHeight="1">
      <c r="B10" s="226"/>
      <c r="C10" s="226"/>
      <c r="D10" s="226"/>
      <c r="E10" s="226"/>
      <c r="F10" s="226"/>
      <c r="G10" s="226"/>
    </row>
    <row r="11" spans="2:10" ht="20.100000000000001" customHeight="1"/>
    <row r="12" spans="2:10" ht="20.100000000000001" customHeight="1">
      <c r="C12" s="485"/>
      <c r="D12" s="485"/>
      <c r="E12" s="485"/>
      <c r="F12" s="485"/>
      <c r="G12" s="485"/>
    </row>
    <row r="13" spans="2:10" ht="20.100000000000001" customHeight="1">
      <c r="C13" s="485"/>
      <c r="D13" s="485"/>
      <c r="E13" s="485"/>
      <c r="F13" s="485"/>
      <c r="G13" s="485"/>
      <c r="J13" s="240">
        <v>1</v>
      </c>
    </row>
    <row r="14" spans="2:10" ht="20.100000000000001" customHeight="1">
      <c r="C14" s="485"/>
      <c r="D14" s="485"/>
      <c r="E14" s="485"/>
      <c r="F14" s="485"/>
      <c r="G14" s="485"/>
    </row>
    <row r="15" spans="2:10" ht="20.100000000000001" customHeight="1">
      <c r="C15" s="485"/>
      <c r="D15" s="485"/>
      <c r="E15" s="485"/>
      <c r="F15" s="485"/>
      <c r="G15" s="485"/>
    </row>
    <row r="16" spans="2:10" ht="20.100000000000001" customHeight="1">
      <c r="C16" s="485"/>
      <c r="D16" s="485"/>
      <c r="E16" s="485"/>
      <c r="F16" s="485"/>
      <c r="G16" s="485"/>
    </row>
    <row r="17" spans="3:10" ht="20.100000000000001" customHeight="1">
      <c r="C17" s="485"/>
      <c r="D17" s="485"/>
      <c r="E17" s="485"/>
      <c r="F17" s="485"/>
      <c r="G17" s="485"/>
    </row>
    <row r="18" spans="3:10" ht="20.100000000000001" customHeight="1">
      <c r="C18" s="485"/>
      <c r="D18" s="485"/>
      <c r="E18" s="485"/>
      <c r="F18" s="485"/>
      <c r="G18" s="485"/>
    </row>
    <row r="19" spans="3:10" ht="20.100000000000001" customHeight="1">
      <c r="C19" s="485"/>
      <c r="D19" s="485"/>
      <c r="E19" s="485"/>
      <c r="F19" s="485"/>
      <c r="G19" s="485"/>
    </row>
    <row r="20" spans="3:10" ht="20.100000000000001" customHeight="1">
      <c r="C20" s="225"/>
      <c r="D20" s="225"/>
      <c r="E20" s="225"/>
      <c r="F20" s="225"/>
    </row>
    <row r="21" spans="3:10" ht="20.100000000000001" customHeight="1"/>
    <row r="22" spans="3:10" ht="20.100000000000001" customHeight="1"/>
    <row r="23" spans="3:10" ht="24.95" customHeight="1">
      <c r="C23" s="499" t="s">
        <v>246</v>
      </c>
      <c r="D23" s="499"/>
      <c r="E23" s="499"/>
      <c r="F23" s="499"/>
      <c r="G23" s="499"/>
    </row>
    <row r="24" spans="3:10" ht="30" customHeight="1">
      <c r="C24" s="496" t="str">
        <f>VLOOKUP($J$13,'Data Identitas'!A9:W53,2,0)</f>
        <v>ADHE JUNAEDY</v>
      </c>
      <c r="D24" s="497"/>
      <c r="E24" s="497"/>
      <c r="F24" s="497"/>
      <c r="G24" s="498"/>
    </row>
    <row r="25" spans="3:10" ht="20.100000000000001" customHeight="1"/>
    <row r="26" spans="3:10" ht="24.95" customHeight="1" thickBot="1">
      <c r="C26" s="499" t="s">
        <v>247</v>
      </c>
      <c r="D26" s="499"/>
      <c r="E26" s="499"/>
      <c r="F26" s="499"/>
      <c r="G26" s="499"/>
    </row>
    <row r="27" spans="3:10" ht="30" customHeight="1">
      <c r="C27" s="496">
        <f>VLOOKUP($J$13,'Data Identitas'!A9:W53,3,0)</f>
        <v>1</v>
      </c>
      <c r="D27" s="497"/>
      <c r="E27" s="497"/>
      <c r="F27" s="497"/>
      <c r="G27" s="498"/>
      <c r="J27" s="410" t="s">
        <v>298</v>
      </c>
    </row>
    <row r="28" spans="3:10" ht="20.100000000000001" customHeight="1">
      <c r="J28" s="411"/>
    </row>
    <row r="29" spans="3:10" ht="20.100000000000001" customHeight="1">
      <c r="J29" s="411"/>
    </row>
    <row r="30" spans="3:10" ht="20.100000000000001" customHeight="1">
      <c r="J30" s="411"/>
    </row>
    <row r="31" spans="3:10" ht="20.100000000000001" customHeight="1">
      <c r="J31" s="411"/>
    </row>
    <row r="32" spans="3:10" ht="20.100000000000001" customHeight="1">
      <c r="J32" s="411"/>
    </row>
    <row r="33" spans="1:10" ht="20.100000000000001" customHeight="1" thickBot="1">
      <c r="J33" s="412"/>
    </row>
    <row r="34" spans="1:10" ht="20.100000000000001" customHeight="1">
      <c r="B34" s="493" t="s">
        <v>237</v>
      </c>
      <c r="C34" s="493"/>
      <c r="D34" s="493"/>
      <c r="E34" s="493"/>
      <c r="F34" s="493"/>
      <c r="G34" s="493"/>
    </row>
    <row r="35" spans="1:10" ht="20.100000000000001" customHeight="1">
      <c r="B35" s="493" t="s">
        <v>238</v>
      </c>
      <c r="C35" s="493"/>
      <c r="D35" s="493"/>
      <c r="E35" s="493"/>
      <c r="F35" s="493"/>
      <c r="G35" s="493"/>
    </row>
    <row r="36" spans="1:10" ht="20.100000000000001" customHeight="1"/>
    <row r="37" spans="1:10" ht="20.100000000000001" customHeight="1"/>
    <row r="38" spans="1:10" ht="20.100000000000001" customHeight="1"/>
    <row r="39" spans="1:10" ht="20.100000000000001" customHeight="1"/>
    <row r="40" spans="1:10" ht="20.100000000000001" customHeight="1">
      <c r="E40" s="228" t="s">
        <v>249</v>
      </c>
      <c r="F40" s="228"/>
    </row>
    <row r="41" spans="1:10" ht="20.100000000000001" customHeight="1">
      <c r="E41" s="228"/>
      <c r="F41" s="228"/>
      <c r="J41" s="247" t="s">
        <v>320</v>
      </c>
    </row>
    <row r="42" spans="1:10" ht="20.100000000000001" customHeight="1">
      <c r="E42" s="228"/>
      <c r="F42" s="228"/>
    </row>
    <row r="43" spans="1:10" ht="20.100000000000001" customHeight="1">
      <c r="E43" s="228"/>
      <c r="F43" s="228"/>
    </row>
    <row r="44" spans="1:10" ht="20.100000000000001" customHeight="1">
      <c r="A44" s="40" t="s">
        <v>248</v>
      </c>
    </row>
    <row r="45" spans="1:10" ht="20.100000000000001" customHeight="1">
      <c r="B45" s="493" t="s">
        <v>233</v>
      </c>
      <c r="C45" s="493"/>
      <c r="D45" s="493"/>
      <c r="E45" s="493"/>
      <c r="F45" s="493"/>
      <c r="G45" s="493"/>
    </row>
    <row r="46" spans="1:10" ht="20.100000000000001" customHeight="1">
      <c r="B46" s="493" t="s">
        <v>234</v>
      </c>
      <c r="C46" s="493"/>
      <c r="D46" s="493"/>
      <c r="E46" s="493"/>
      <c r="F46" s="493"/>
      <c r="G46" s="493"/>
    </row>
    <row r="47" spans="1:10" ht="20.100000000000001" customHeight="1">
      <c r="B47" s="493" t="s">
        <v>235</v>
      </c>
      <c r="C47" s="493"/>
      <c r="D47" s="493"/>
      <c r="E47" s="493"/>
      <c r="F47" s="493"/>
      <c r="G47" s="493"/>
    </row>
    <row r="48" spans="1:10" ht="20.100000000000001" customHeight="1">
      <c r="B48" s="493" t="s">
        <v>236</v>
      </c>
      <c r="C48" s="493"/>
      <c r="D48" s="493"/>
      <c r="E48" s="493"/>
      <c r="F48" s="493"/>
      <c r="G48" s="493"/>
    </row>
    <row r="49" spans="2:11" ht="20.100000000000001" customHeight="1">
      <c r="B49" s="229"/>
      <c r="C49" s="229"/>
      <c r="D49" s="229"/>
      <c r="E49" s="229"/>
      <c r="F49" s="229"/>
      <c r="G49" s="229"/>
    </row>
    <row r="50" spans="2:11" ht="20.100000000000001" customHeight="1">
      <c r="B50" s="229"/>
      <c r="C50" s="229"/>
      <c r="D50" s="229"/>
      <c r="E50" s="229"/>
      <c r="F50" s="229"/>
      <c r="G50" s="229"/>
    </row>
    <row r="51" spans="2:11" ht="20.100000000000001" customHeight="1">
      <c r="B51" s="229"/>
      <c r="C51" s="229"/>
      <c r="D51" s="229"/>
      <c r="E51" s="229"/>
      <c r="F51" s="229"/>
      <c r="G51" s="229"/>
    </row>
    <row r="52" spans="2:11" ht="20.100000000000001" customHeight="1"/>
    <row r="53" spans="2:11" ht="20.100000000000001" customHeight="1"/>
    <row r="54" spans="2:11" ht="24.95" customHeight="1">
      <c r="B54" s="227" t="s">
        <v>19</v>
      </c>
      <c r="C54" s="227"/>
      <c r="D54" s="224" t="s">
        <v>50</v>
      </c>
      <c r="E54" s="494" t="s">
        <v>12</v>
      </c>
      <c r="F54" s="494"/>
      <c r="G54" s="494"/>
      <c r="H54" s="224"/>
      <c r="I54" s="224"/>
      <c r="J54" s="236"/>
      <c r="K54" s="224"/>
    </row>
    <row r="55" spans="2:11" ht="24.95" customHeight="1">
      <c r="B55" s="500" t="s">
        <v>239</v>
      </c>
      <c r="C55" s="500"/>
      <c r="D55" s="224" t="s">
        <v>50</v>
      </c>
      <c r="E55" s="494"/>
      <c r="F55" s="494"/>
      <c r="G55" s="494"/>
      <c r="H55" s="224"/>
      <c r="I55" s="224"/>
      <c r="J55" s="236"/>
      <c r="K55" s="224"/>
    </row>
    <row r="56" spans="2:11" ht="24.95" customHeight="1">
      <c r="B56" s="500" t="s">
        <v>214</v>
      </c>
      <c r="C56" s="500"/>
      <c r="D56" s="224" t="s">
        <v>50</v>
      </c>
      <c r="E56" s="494" t="s">
        <v>297</v>
      </c>
      <c r="F56" s="494"/>
      <c r="G56" s="494"/>
      <c r="H56" s="224"/>
      <c r="I56" s="224"/>
      <c r="J56" s="236"/>
      <c r="K56" s="224"/>
    </row>
    <row r="57" spans="2:11" ht="24.95" customHeight="1">
      <c r="D57" s="224"/>
      <c r="E57" s="494" t="s">
        <v>189</v>
      </c>
      <c r="F57" s="494"/>
      <c r="G57" s="494"/>
      <c r="H57" s="224"/>
      <c r="I57" s="224"/>
      <c r="J57" s="236"/>
      <c r="K57" s="224"/>
    </row>
    <row r="58" spans="2:11" ht="24.95" customHeight="1">
      <c r="D58" s="224"/>
      <c r="E58" s="494" t="s">
        <v>290</v>
      </c>
      <c r="F58" s="494"/>
      <c r="G58" s="494"/>
      <c r="H58" s="224"/>
      <c r="I58" s="224"/>
      <c r="J58" s="236"/>
      <c r="K58" s="224"/>
    </row>
    <row r="59" spans="2:11" ht="24.95" customHeight="1">
      <c r="B59" s="500" t="s">
        <v>240</v>
      </c>
      <c r="C59" s="500"/>
      <c r="D59" s="224" t="s">
        <v>50</v>
      </c>
      <c r="E59" s="494" t="s">
        <v>291</v>
      </c>
      <c r="F59" s="494"/>
      <c r="G59" s="494"/>
      <c r="H59" s="224"/>
      <c r="I59" s="224"/>
      <c r="J59" s="236"/>
      <c r="K59" s="224"/>
    </row>
    <row r="60" spans="2:11" ht="24.95" customHeight="1">
      <c r="B60" s="500" t="s">
        <v>241</v>
      </c>
      <c r="C60" s="500"/>
      <c r="D60" s="224" t="s">
        <v>50</v>
      </c>
      <c r="E60" s="494" t="s">
        <v>292</v>
      </c>
      <c r="F60" s="494"/>
      <c r="G60" s="494"/>
      <c r="H60" s="224"/>
      <c r="I60" s="224"/>
      <c r="J60" s="236"/>
      <c r="K60" s="224"/>
    </row>
    <row r="61" spans="2:11" ht="24.95" customHeight="1">
      <c r="B61" s="500" t="s">
        <v>242</v>
      </c>
      <c r="C61" s="500"/>
      <c r="D61" s="224" t="s">
        <v>50</v>
      </c>
      <c r="E61" s="494" t="s">
        <v>189</v>
      </c>
      <c r="F61" s="494"/>
      <c r="G61" s="494"/>
      <c r="H61" s="224"/>
      <c r="I61" s="224"/>
      <c r="J61" s="236"/>
      <c r="K61" s="224"/>
    </row>
    <row r="62" spans="2:11" ht="24.95" customHeight="1">
      <c r="B62" s="500" t="s">
        <v>243</v>
      </c>
      <c r="C62" s="500"/>
      <c r="D62" s="224" t="s">
        <v>50</v>
      </c>
      <c r="E62" s="494" t="s">
        <v>293</v>
      </c>
      <c r="F62" s="494"/>
      <c r="G62" s="494"/>
      <c r="H62" s="224"/>
      <c r="I62" s="224"/>
      <c r="J62" s="236"/>
      <c r="K62" s="224"/>
    </row>
    <row r="63" spans="2:11" ht="24.95" customHeight="1">
      <c r="B63" s="500" t="s">
        <v>244</v>
      </c>
      <c r="C63" s="500"/>
      <c r="D63" s="224" t="s">
        <v>50</v>
      </c>
      <c r="E63" s="494" t="s">
        <v>294</v>
      </c>
      <c r="F63" s="494"/>
      <c r="G63" s="494"/>
      <c r="H63" s="224"/>
      <c r="I63" s="224"/>
      <c r="J63" s="236"/>
      <c r="K63" s="224"/>
    </row>
    <row r="64" spans="2:11" ht="24.95" customHeight="1">
      <c r="B64" s="500" t="s">
        <v>245</v>
      </c>
      <c r="C64" s="500"/>
      <c r="D64" s="224" t="s">
        <v>50</v>
      </c>
      <c r="E64" s="495" t="s">
        <v>295</v>
      </c>
      <c r="F64" s="494"/>
      <c r="G64" s="494"/>
      <c r="H64" s="224"/>
      <c r="I64" s="224"/>
      <c r="J64" s="236"/>
      <c r="K64" s="224"/>
    </row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spans="2:10" ht="20.100000000000001" customHeight="1">
      <c r="J81" s="247" t="s">
        <v>321</v>
      </c>
    </row>
    <row r="82" spans="2:10" ht="20.100000000000001" customHeight="1"/>
    <row r="83" spans="2:10" ht="20.100000000000001" customHeight="1"/>
    <row r="84" spans="2:10" ht="20.100000000000001" customHeight="1">
      <c r="C84" s="493" t="s">
        <v>250</v>
      </c>
      <c r="D84" s="493"/>
      <c r="E84" s="493"/>
      <c r="F84" s="493"/>
      <c r="G84" s="493"/>
    </row>
    <row r="85" spans="2:10" ht="20.100000000000001" customHeight="1"/>
    <row r="86" spans="2:10" ht="20.100000000000001" customHeight="1">
      <c r="C86" s="485"/>
      <c r="D86" s="485"/>
      <c r="E86" s="485"/>
      <c r="F86" s="485"/>
      <c r="G86" s="485"/>
    </row>
    <row r="87" spans="2:10" ht="37.5" customHeight="1">
      <c r="B87" s="295" t="s">
        <v>252</v>
      </c>
      <c r="C87" s="492" t="s">
        <v>337</v>
      </c>
      <c r="D87" s="492"/>
      <c r="E87" s="492"/>
      <c r="F87" s="492"/>
      <c r="G87" s="492"/>
    </row>
    <row r="88" spans="2:10" ht="54" customHeight="1">
      <c r="B88" s="295" t="s">
        <v>253</v>
      </c>
      <c r="C88" s="492" t="s">
        <v>251</v>
      </c>
      <c r="D88" s="492"/>
      <c r="E88" s="492"/>
      <c r="F88" s="492"/>
      <c r="G88" s="492"/>
    </row>
    <row r="89" spans="2:10" ht="36.75" customHeight="1">
      <c r="B89" s="295" t="s">
        <v>254</v>
      </c>
      <c r="C89" s="492" t="s">
        <v>256</v>
      </c>
      <c r="D89" s="492"/>
      <c r="E89" s="492"/>
      <c r="F89" s="492"/>
      <c r="G89" s="492"/>
    </row>
    <row r="90" spans="2:10" ht="51.95" customHeight="1">
      <c r="B90" s="295" t="s">
        <v>255</v>
      </c>
      <c r="C90" s="492" t="s">
        <v>257</v>
      </c>
      <c r="D90" s="492"/>
      <c r="E90" s="492"/>
      <c r="F90" s="492"/>
      <c r="G90" s="492"/>
    </row>
    <row r="91" spans="2:10" ht="36" customHeight="1">
      <c r="B91" s="295" t="s">
        <v>258</v>
      </c>
      <c r="C91" s="492" t="s">
        <v>261</v>
      </c>
      <c r="D91" s="492"/>
      <c r="E91" s="492"/>
      <c r="F91" s="492"/>
      <c r="G91" s="492"/>
    </row>
    <row r="92" spans="2:10" ht="38.25" customHeight="1">
      <c r="B92" s="295" t="s">
        <v>259</v>
      </c>
      <c r="C92" s="492" t="s">
        <v>262</v>
      </c>
      <c r="D92" s="492"/>
      <c r="E92" s="492"/>
      <c r="F92" s="492"/>
      <c r="G92" s="492"/>
    </row>
    <row r="93" spans="2:10" ht="27" customHeight="1">
      <c r="B93" s="295" t="s">
        <v>260</v>
      </c>
      <c r="C93" s="492" t="s">
        <v>263</v>
      </c>
      <c r="D93" s="492"/>
      <c r="E93" s="492"/>
      <c r="F93" s="492"/>
      <c r="G93" s="492"/>
    </row>
    <row r="94" spans="2:10" ht="20.25" customHeight="1">
      <c r="B94" s="230"/>
      <c r="C94" s="231"/>
      <c r="D94" s="231"/>
      <c r="E94" s="231"/>
      <c r="F94" s="231"/>
      <c r="G94" s="231"/>
    </row>
    <row r="95" spans="2:10" ht="20.100000000000001" customHeight="1">
      <c r="C95" s="489" t="s">
        <v>267</v>
      </c>
      <c r="D95" s="488" t="s">
        <v>264</v>
      </c>
      <c r="E95" s="488"/>
      <c r="F95" s="488"/>
      <c r="G95" s="488"/>
    </row>
    <row r="96" spans="2:10" ht="36.75" customHeight="1">
      <c r="C96" s="489"/>
      <c r="D96" s="486" t="s">
        <v>265</v>
      </c>
      <c r="E96" s="487"/>
      <c r="F96" s="232" t="s">
        <v>266</v>
      </c>
      <c r="G96" s="233" t="s">
        <v>268</v>
      </c>
    </row>
    <row r="97" spans="3:7" ht="24.95" customHeight="1">
      <c r="C97" s="234" t="s">
        <v>269</v>
      </c>
      <c r="D97" s="483" t="s">
        <v>276</v>
      </c>
      <c r="E97" s="484"/>
      <c r="F97" s="234" t="s">
        <v>276</v>
      </c>
      <c r="G97" s="490" t="s">
        <v>277</v>
      </c>
    </row>
    <row r="98" spans="3:7" ht="24.95" customHeight="1">
      <c r="C98" s="234" t="s">
        <v>270</v>
      </c>
      <c r="D98" s="483" t="s">
        <v>289</v>
      </c>
      <c r="E98" s="484"/>
      <c r="F98" s="234" t="s">
        <v>289</v>
      </c>
      <c r="G98" s="491"/>
    </row>
    <row r="99" spans="3:7" ht="24.95" customHeight="1">
      <c r="C99" s="234" t="s">
        <v>271</v>
      </c>
      <c r="D99" s="483" t="s">
        <v>288</v>
      </c>
      <c r="E99" s="484"/>
      <c r="F99" s="234" t="s">
        <v>288</v>
      </c>
      <c r="G99" s="480" t="s">
        <v>278</v>
      </c>
    </row>
    <row r="100" spans="3:7" ht="24.95" customHeight="1">
      <c r="C100" s="234" t="s">
        <v>271</v>
      </c>
      <c r="D100" s="483" t="s">
        <v>287</v>
      </c>
      <c r="E100" s="484"/>
      <c r="F100" s="234" t="s">
        <v>287</v>
      </c>
      <c r="G100" s="481"/>
    </row>
    <row r="101" spans="3:7" ht="24.95" customHeight="1">
      <c r="C101" s="234" t="s">
        <v>272</v>
      </c>
      <c r="D101" s="483" t="s">
        <v>286</v>
      </c>
      <c r="E101" s="484"/>
      <c r="F101" s="234" t="s">
        <v>286</v>
      </c>
      <c r="G101" s="482"/>
    </row>
    <row r="102" spans="3:7" ht="24.95" customHeight="1">
      <c r="C102" s="234" t="s">
        <v>273</v>
      </c>
      <c r="D102" s="483" t="s">
        <v>285</v>
      </c>
      <c r="E102" s="484"/>
      <c r="F102" s="234" t="s">
        <v>285</v>
      </c>
      <c r="G102" s="480" t="s">
        <v>279</v>
      </c>
    </row>
    <row r="103" spans="3:7" ht="24.95" customHeight="1">
      <c r="C103" s="234" t="s">
        <v>273</v>
      </c>
      <c r="D103" s="483" t="s">
        <v>284</v>
      </c>
      <c r="E103" s="484"/>
      <c r="F103" s="234" t="s">
        <v>284</v>
      </c>
      <c r="G103" s="481"/>
    </row>
    <row r="104" spans="3:7" ht="24.95" customHeight="1">
      <c r="C104" s="234" t="s">
        <v>274</v>
      </c>
      <c r="D104" s="483" t="s">
        <v>283</v>
      </c>
      <c r="E104" s="484"/>
      <c r="F104" s="234" t="s">
        <v>283</v>
      </c>
      <c r="G104" s="482"/>
    </row>
    <row r="105" spans="3:7" ht="24.95" customHeight="1">
      <c r="C105" s="234" t="s">
        <v>275</v>
      </c>
      <c r="D105" s="483" t="s">
        <v>282</v>
      </c>
      <c r="E105" s="484"/>
      <c r="F105" s="234" t="s">
        <v>282</v>
      </c>
      <c r="G105" s="480" t="s">
        <v>280</v>
      </c>
    </row>
    <row r="106" spans="3:7" ht="24.95" customHeight="1">
      <c r="C106" s="234" t="s">
        <v>275</v>
      </c>
      <c r="D106" s="483" t="s">
        <v>281</v>
      </c>
      <c r="E106" s="484"/>
      <c r="F106" s="234" t="s">
        <v>281</v>
      </c>
      <c r="G106" s="482"/>
    </row>
    <row r="107" spans="3:7" ht="20.100000000000001" customHeight="1">
      <c r="D107" s="485"/>
      <c r="E107" s="485"/>
      <c r="F107" s="224"/>
      <c r="G107" s="224"/>
    </row>
    <row r="108" spans="3:7" ht="20.100000000000001" customHeight="1">
      <c r="D108" s="294"/>
      <c r="E108" s="294"/>
      <c r="F108" s="224"/>
      <c r="G108" s="224"/>
    </row>
    <row r="109" spans="3:7" ht="20.100000000000001" customHeight="1">
      <c r="D109" s="294"/>
      <c r="E109" s="294"/>
      <c r="F109" s="224"/>
      <c r="G109" s="224"/>
    </row>
    <row r="110" spans="3:7" ht="20.100000000000001" customHeight="1">
      <c r="D110" s="294"/>
      <c r="E110" s="294"/>
      <c r="F110" s="224"/>
      <c r="G110" s="224"/>
    </row>
    <row r="111" spans="3:7" ht="20.100000000000001" customHeight="1">
      <c r="D111" s="485"/>
      <c r="E111" s="485"/>
      <c r="F111" s="224"/>
      <c r="G111" s="224"/>
    </row>
    <row r="112" spans="3:7" ht="20.100000000000001" customHeight="1">
      <c r="D112" s="224"/>
      <c r="E112" s="224"/>
      <c r="F112" s="224"/>
      <c r="G112" s="224"/>
    </row>
    <row r="113" spans="4:10" ht="20.100000000000001" hidden="1" customHeight="1">
      <c r="D113" s="224"/>
      <c r="E113" s="224"/>
      <c r="F113" s="224"/>
      <c r="G113" s="224"/>
    </row>
    <row r="114" spans="4:10" ht="20.100000000000001" customHeight="1">
      <c r="D114" s="224"/>
      <c r="E114" s="224"/>
      <c r="F114" s="224"/>
      <c r="G114" s="224"/>
      <c r="J114" s="247" t="s">
        <v>322</v>
      </c>
    </row>
    <row r="115" spans="4:10" ht="20.100000000000001" hidden="1" customHeight="1"/>
    <row r="116" spans="4:10" ht="20.100000000000001" hidden="1" customHeight="1"/>
  </sheetData>
  <sheetProtection password="D167" sheet="1" objects="1" scenarios="1"/>
  <customSheetViews>
    <customSheetView guid="{3AAD01A2-9FF9-4DC3-96F0-2732E879BCFC}" scale="115" showGridLines="0" showRowCol="0" hiddenRows="1" hiddenColumns="1" topLeftCell="A10">
      <selection activeCell="E58" sqref="E58:G58"/>
      <pageMargins left="0.51181102362204722" right="0" top="0" bottom="0" header="0" footer="0"/>
      <pageSetup paperSize="9" orientation="portrait" horizontalDpi="4294967294" verticalDpi="0" r:id="rId1"/>
    </customSheetView>
  </customSheetViews>
  <mergeCells count="63">
    <mergeCell ref="J27:J33"/>
    <mergeCell ref="B35:G35"/>
    <mergeCell ref="B63:C63"/>
    <mergeCell ref="B64:C64"/>
    <mergeCell ref="B55:C55"/>
    <mergeCell ref="B56:C56"/>
    <mergeCell ref="B59:C59"/>
    <mergeCell ref="B60:C60"/>
    <mergeCell ref="B61:C61"/>
    <mergeCell ref="B62:C62"/>
    <mergeCell ref="B45:G45"/>
    <mergeCell ref="B46:G46"/>
    <mergeCell ref="B47:G47"/>
    <mergeCell ref="B48:G48"/>
    <mergeCell ref="E54:G54"/>
    <mergeCell ref="E55:G55"/>
    <mergeCell ref="C24:G24"/>
    <mergeCell ref="C27:G27"/>
    <mergeCell ref="C23:G23"/>
    <mergeCell ref="C26:G26"/>
    <mergeCell ref="B34:G34"/>
    <mergeCell ref="B6:G6"/>
    <mergeCell ref="B7:G7"/>
    <mergeCell ref="B8:G8"/>
    <mergeCell ref="B5:G5"/>
    <mergeCell ref="C12:G19"/>
    <mergeCell ref="E56:G56"/>
    <mergeCell ref="E57:G57"/>
    <mergeCell ref="E58:G58"/>
    <mergeCell ref="E59:G59"/>
    <mergeCell ref="E60:G60"/>
    <mergeCell ref="E61:G61"/>
    <mergeCell ref="E62:G62"/>
    <mergeCell ref="E63:G63"/>
    <mergeCell ref="E64:G64"/>
    <mergeCell ref="C90:G90"/>
    <mergeCell ref="C91:G91"/>
    <mergeCell ref="C92:G92"/>
    <mergeCell ref="C93:G93"/>
    <mergeCell ref="C84:G84"/>
    <mergeCell ref="C86:G86"/>
    <mergeCell ref="C87:G87"/>
    <mergeCell ref="C88:G88"/>
    <mergeCell ref="C89:G89"/>
    <mergeCell ref="D96:E96"/>
    <mergeCell ref="D97:E97"/>
    <mergeCell ref="D98:E98"/>
    <mergeCell ref="D95:G95"/>
    <mergeCell ref="C95:C96"/>
    <mergeCell ref="G97:G98"/>
    <mergeCell ref="D107:E107"/>
    <mergeCell ref="D111:E111"/>
    <mergeCell ref="D99:E99"/>
    <mergeCell ref="D100:E100"/>
    <mergeCell ref="D101:E101"/>
    <mergeCell ref="D102:E102"/>
    <mergeCell ref="D103:E103"/>
    <mergeCell ref="G99:G101"/>
    <mergeCell ref="G102:G104"/>
    <mergeCell ref="G105:G106"/>
    <mergeCell ref="D104:E104"/>
    <mergeCell ref="D105:E105"/>
    <mergeCell ref="D106:E106"/>
  </mergeCells>
  <hyperlinks>
    <hyperlink ref="E64" r:id="rId2"/>
  </hyperlinks>
  <pageMargins left="0.51181102362204722" right="0" top="0" bottom="0" header="0" footer="0"/>
  <pageSetup paperSize="9" orientation="portrait" horizontalDpi="4294967294" verticalDpi="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X54"/>
  <sheetViews>
    <sheetView showRowColHeaders="0" zoomScale="70" zoomScaleNormal="70" workbookViewId="0"/>
  </sheetViews>
  <sheetFormatPr defaultColWidth="0" defaultRowHeight="16.5" zeroHeight="1"/>
  <cols>
    <col min="1" max="1" width="4.5703125" style="198" customWidth="1"/>
    <col min="2" max="2" width="33.85546875" style="198" bestFit="1" customWidth="1"/>
    <col min="3" max="3" width="12.5703125" style="198" bestFit="1" customWidth="1"/>
    <col min="4" max="4" width="24" style="198" customWidth="1"/>
    <col min="5" max="5" width="15.42578125" style="198" customWidth="1"/>
    <col min="6" max="6" width="12.42578125" style="198" customWidth="1"/>
    <col min="7" max="7" width="13.5703125" style="198" customWidth="1"/>
    <col min="8" max="8" width="9.140625" style="198" customWidth="1"/>
    <col min="9" max="9" width="35.5703125" style="198" customWidth="1"/>
    <col min="10" max="10" width="14.85546875" style="198" customWidth="1"/>
    <col min="11" max="11" width="24.7109375" style="198" customWidth="1"/>
    <col min="12" max="12" width="9.140625" style="198" customWidth="1"/>
    <col min="13" max="13" width="17" style="198" customWidth="1"/>
    <col min="14" max="14" width="16.42578125" style="198" customWidth="1"/>
    <col min="15" max="15" width="18.85546875" style="198" customWidth="1"/>
    <col min="16" max="16" width="35.85546875" style="198" customWidth="1"/>
    <col min="17" max="17" width="15.5703125" style="198" customWidth="1"/>
    <col min="18" max="19" width="15" style="198" customWidth="1"/>
    <col min="20" max="20" width="21.5703125" style="198" customWidth="1"/>
    <col min="21" max="21" width="33.140625" style="198" customWidth="1"/>
    <col min="22" max="22" width="14.28515625" style="198" customWidth="1"/>
    <col min="23" max="23" width="29.42578125" style="198" customWidth="1"/>
    <col min="24" max="24" width="0" style="198" hidden="1" customWidth="1"/>
    <col min="25" max="16384" width="9.140625" style="198" hidden="1"/>
  </cols>
  <sheetData>
    <row r="1" spans="1:24" ht="24.95" customHeight="1">
      <c r="A1" s="197"/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</row>
    <row r="2" spans="1:24" ht="24.95" customHeight="1">
      <c r="A2" s="197"/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</row>
    <row r="3" spans="1:24" ht="24.95" customHeight="1">
      <c r="A3" s="197"/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</row>
    <row r="4" spans="1:24" ht="24.95" customHeight="1">
      <c r="A4" s="197"/>
      <c r="B4" s="197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</row>
    <row r="5" spans="1:24" ht="24.95" customHeight="1">
      <c r="A5" s="197"/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</row>
    <row r="6" spans="1:24" s="201" customFormat="1" ht="24.95" customHeight="1">
      <c r="A6" s="199">
        <v>1</v>
      </c>
      <c r="B6" s="200">
        <v>2</v>
      </c>
      <c r="C6" s="199">
        <v>3</v>
      </c>
      <c r="D6" s="199">
        <v>4</v>
      </c>
      <c r="E6" s="199">
        <v>5</v>
      </c>
      <c r="F6" s="199">
        <v>6</v>
      </c>
      <c r="G6" s="199">
        <v>7</v>
      </c>
      <c r="H6" s="197"/>
      <c r="I6" s="197"/>
      <c r="J6" s="197"/>
      <c r="K6" s="197"/>
      <c r="L6" s="197"/>
      <c r="M6" s="197"/>
      <c r="N6" s="199">
        <v>14</v>
      </c>
      <c r="O6" s="199">
        <v>15</v>
      </c>
      <c r="P6" s="199">
        <v>16</v>
      </c>
      <c r="Q6" s="199">
        <v>17</v>
      </c>
      <c r="R6" s="199">
        <v>18</v>
      </c>
      <c r="S6" s="199">
        <v>19</v>
      </c>
      <c r="T6" s="199">
        <v>20</v>
      </c>
      <c r="U6" s="199">
        <v>21</v>
      </c>
      <c r="V6" s="199">
        <v>22</v>
      </c>
      <c r="W6" s="199">
        <v>23</v>
      </c>
    </row>
    <row r="7" spans="1:24">
      <c r="A7" s="302" t="s">
        <v>66</v>
      </c>
      <c r="B7" s="302" t="s">
        <v>2</v>
      </c>
      <c r="C7" s="302" t="s">
        <v>134</v>
      </c>
      <c r="D7" s="302" t="s">
        <v>135</v>
      </c>
      <c r="E7" s="302" t="s">
        <v>136</v>
      </c>
      <c r="F7" s="302" t="s">
        <v>137</v>
      </c>
      <c r="G7" s="302" t="s">
        <v>157</v>
      </c>
      <c r="H7" s="302" t="s">
        <v>139</v>
      </c>
      <c r="I7" s="302" t="s">
        <v>140</v>
      </c>
      <c r="J7" s="302" t="s">
        <v>158</v>
      </c>
      <c r="K7" s="302" t="s">
        <v>142</v>
      </c>
      <c r="L7" s="304" t="s">
        <v>143</v>
      </c>
      <c r="M7" s="304"/>
      <c r="N7" s="304" t="s">
        <v>155</v>
      </c>
      <c r="O7" s="304"/>
      <c r="P7" s="302" t="s">
        <v>149</v>
      </c>
      <c r="Q7" s="302" t="s">
        <v>162</v>
      </c>
      <c r="R7" s="304" t="s">
        <v>156</v>
      </c>
      <c r="S7" s="304"/>
      <c r="T7" s="302" t="s">
        <v>151</v>
      </c>
      <c r="U7" s="302" t="s">
        <v>152</v>
      </c>
      <c r="V7" s="302" t="s">
        <v>164</v>
      </c>
      <c r="W7" s="302" t="s">
        <v>153</v>
      </c>
    </row>
    <row r="8" spans="1:24" s="205" customFormat="1" ht="39.950000000000003" customHeight="1">
      <c r="A8" s="303"/>
      <c r="B8" s="303"/>
      <c r="C8" s="303"/>
      <c r="D8" s="303"/>
      <c r="E8" s="303"/>
      <c r="F8" s="303"/>
      <c r="G8" s="303"/>
      <c r="H8" s="303"/>
      <c r="I8" s="303"/>
      <c r="J8" s="303"/>
      <c r="K8" s="303"/>
      <c r="L8" s="202" t="s">
        <v>196</v>
      </c>
      <c r="M8" s="202" t="s">
        <v>159</v>
      </c>
      <c r="N8" s="202" t="s">
        <v>160</v>
      </c>
      <c r="O8" s="202" t="s">
        <v>161</v>
      </c>
      <c r="P8" s="303"/>
      <c r="Q8" s="303"/>
      <c r="R8" s="203" t="s">
        <v>160</v>
      </c>
      <c r="S8" s="203" t="s">
        <v>163</v>
      </c>
      <c r="T8" s="303"/>
      <c r="U8" s="303"/>
      <c r="V8" s="303"/>
      <c r="W8" s="303"/>
      <c r="X8" s="204"/>
    </row>
    <row r="9" spans="1:24" ht="24.95" customHeight="1">
      <c r="A9" s="206">
        <v>1</v>
      </c>
      <c r="B9" s="63" t="s">
        <v>93</v>
      </c>
      <c r="C9" s="207">
        <v>1</v>
      </c>
      <c r="D9" s="208" t="s">
        <v>197</v>
      </c>
      <c r="E9" s="206" t="s">
        <v>218</v>
      </c>
      <c r="F9" s="206" t="s">
        <v>198</v>
      </c>
      <c r="G9" s="206" t="s">
        <v>199</v>
      </c>
      <c r="H9" s="206">
        <v>2</v>
      </c>
      <c r="I9" s="208" t="s">
        <v>200</v>
      </c>
      <c r="J9" s="209" t="s">
        <v>201</v>
      </c>
      <c r="K9" s="206" t="s">
        <v>202</v>
      </c>
      <c r="L9" s="206">
        <v>7</v>
      </c>
      <c r="M9" s="209" t="s">
        <v>203</v>
      </c>
      <c r="N9" s="206" t="s">
        <v>204</v>
      </c>
      <c r="O9" s="206" t="s">
        <v>205</v>
      </c>
      <c r="P9" s="208" t="s">
        <v>206</v>
      </c>
      <c r="Q9" s="209" t="s">
        <v>207</v>
      </c>
      <c r="R9" s="206" t="s">
        <v>208</v>
      </c>
      <c r="S9" s="206" t="s">
        <v>209</v>
      </c>
      <c r="T9" s="206" t="s">
        <v>210</v>
      </c>
      <c r="U9" s="208" t="s">
        <v>211</v>
      </c>
      <c r="V9" s="209" t="s">
        <v>212</v>
      </c>
      <c r="W9" s="206" t="s">
        <v>213</v>
      </c>
    </row>
    <row r="10" spans="1:24" ht="24.95" customHeight="1">
      <c r="A10" s="210">
        <v>2</v>
      </c>
      <c r="B10" s="64" t="s">
        <v>94</v>
      </c>
      <c r="C10" s="211">
        <v>2</v>
      </c>
      <c r="D10" s="212"/>
      <c r="E10" s="210"/>
      <c r="F10" s="210"/>
      <c r="G10" s="210"/>
      <c r="H10" s="210"/>
      <c r="I10" s="212"/>
      <c r="J10" s="210"/>
      <c r="K10" s="210"/>
      <c r="L10" s="210"/>
      <c r="M10" s="210"/>
      <c r="N10" s="210"/>
      <c r="O10" s="210"/>
      <c r="P10" s="212"/>
      <c r="Q10" s="210"/>
      <c r="R10" s="210"/>
      <c r="S10" s="210"/>
      <c r="T10" s="210"/>
      <c r="U10" s="212"/>
      <c r="V10" s="210"/>
      <c r="W10" s="210"/>
    </row>
    <row r="11" spans="1:24" ht="24.95" customHeight="1">
      <c r="A11" s="210">
        <v>3</v>
      </c>
      <c r="B11" s="64" t="s">
        <v>95</v>
      </c>
      <c r="C11" s="213">
        <v>3</v>
      </c>
      <c r="D11" s="212"/>
      <c r="E11" s="210"/>
      <c r="F11" s="210"/>
      <c r="G11" s="210"/>
      <c r="H11" s="210"/>
      <c r="I11" s="212"/>
      <c r="J11" s="210"/>
      <c r="K11" s="210"/>
      <c r="L11" s="210"/>
      <c r="M11" s="210"/>
      <c r="N11" s="210"/>
      <c r="O11" s="210"/>
      <c r="P11" s="212"/>
      <c r="Q11" s="210"/>
      <c r="R11" s="210"/>
      <c r="S11" s="210"/>
      <c r="T11" s="210"/>
      <c r="U11" s="212"/>
      <c r="V11" s="210"/>
      <c r="W11" s="210"/>
    </row>
    <row r="12" spans="1:24" ht="24.95" customHeight="1">
      <c r="A12" s="210">
        <v>4</v>
      </c>
      <c r="B12" s="64" t="s">
        <v>96</v>
      </c>
      <c r="C12" s="211">
        <v>4</v>
      </c>
      <c r="D12" s="212"/>
      <c r="E12" s="210"/>
      <c r="F12" s="210"/>
      <c r="G12" s="210"/>
      <c r="H12" s="210"/>
      <c r="I12" s="212"/>
      <c r="J12" s="210"/>
      <c r="K12" s="210"/>
      <c r="L12" s="210"/>
      <c r="M12" s="210"/>
      <c r="N12" s="210"/>
      <c r="O12" s="210"/>
      <c r="P12" s="212"/>
      <c r="Q12" s="210"/>
      <c r="R12" s="210"/>
      <c r="S12" s="210"/>
      <c r="T12" s="210"/>
      <c r="U12" s="212"/>
      <c r="V12" s="210"/>
      <c r="W12" s="210"/>
    </row>
    <row r="13" spans="1:24" ht="24.95" customHeight="1">
      <c r="A13" s="210">
        <v>5</v>
      </c>
      <c r="B13" s="64" t="s">
        <v>97</v>
      </c>
      <c r="C13" s="213">
        <v>5</v>
      </c>
      <c r="D13" s="212"/>
      <c r="E13" s="210"/>
      <c r="F13" s="210"/>
      <c r="G13" s="210"/>
      <c r="H13" s="210"/>
      <c r="I13" s="212"/>
      <c r="J13" s="210"/>
      <c r="K13" s="210"/>
      <c r="L13" s="210"/>
      <c r="M13" s="210"/>
      <c r="N13" s="210"/>
      <c r="O13" s="210"/>
      <c r="P13" s="212"/>
      <c r="Q13" s="210"/>
      <c r="R13" s="210"/>
      <c r="S13" s="210"/>
      <c r="T13" s="210"/>
      <c r="U13" s="212"/>
      <c r="V13" s="210"/>
      <c r="W13" s="210"/>
    </row>
    <row r="14" spans="1:24" ht="24.95" customHeight="1">
      <c r="A14" s="210">
        <v>6</v>
      </c>
      <c r="B14" s="64" t="s">
        <v>98</v>
      </c>
      <c r="C14" s="211">
        <v>6</v>
      </c>
      <c r="D14" s="212"/>
      <c r="E14" s="210"/>
      <c r="F14" s="210"/>
      <c r="G14" s="210"/>
      <c r="H14" s="210"/>
      <c r="I14" s="212"/>
      <c r="J14" s="210"/>
      <c r="K14" s="210"/>
      <c r="L14" s="210"/>
      <c r="M14" s="210"/>
      <c r="N14" s="210"/>
      <c r="O14" s="210"/>
      <c r="P14" s="212"/>
      <c r="Q14" s="210"/>
      <c r="R14" s="210"/>
      <c r="S14" s="210"/>
      <c r="T14" s="210"/>
      <c r="U14" s="212"/>
      <c r="V14" s="210"/>
      <c r="W14" s="210"/>
    </row>
    <row r="15" spans="1:24" ht="24.95" customHeight="1">
      <c r="A15" s="210">
        <v>7</v>
      </c>
      <c r="B15" s="64" t="s">
        <v>99</v>
      </c>
      <c r="C15" s="213">
        <v>7</v>
      </c>
      <c r="D15" s="212"/>
      <c r="E15" s="210"/>
      <c r="F15" s="210"/>
      <c r="G15" s="210"/>
      <c r="H15" s="210"/>
      <c r="I15" s="212"/>
      <c r="J15" s="210"/>
      <c r="K15" s="210"/>
      <c r="L15" s="210"/>
      <c r="M15" s="210"/>
      <c r="N15" s="210"/>
      <c r="O15" s="210"/>
      <c r="P15" s="212"/>
      <c r="Q15" s="210"/>
      <c r="R15" s="210"/>
      <c r="S15" s="210"/>
      <c r="T15" s="210"/>
      <c r="U15" s="212"/>
      <c r="V15" s="210"/>
      <c r="W15" s="210"/>
    </row>
    <row r="16" spans="1:24" ht="24.95" customHeight="1">
      <c r="A16" s="210">
        <v>8</v>
      </c>
      <c r="B16" s="64" t="s">
        <v>100</v>
      </c>
      <c r="C16" s="211">
        <v>8</v>
      </c>
      <c r="D16" s="212"/>
      <c r="E16" s="210"/>
      <c r="F16" s="210"/>
      <c r="G16" s="210"/>
      <c r="H16" s="210"/>
      <c r="I16" s="212"/>
      <c r="J16" s="210"/>
      <c r="K16" s="210"/>
      <c r="L16" s="210"/>
      <c r="M16" s="210"/>
      <c r="N16" s="210"/>
      <c r="O16" s="210"/>
      <c r="P16" s="212"/>
      <c r="Q16" s="210"/>
      <c r="R16" s="210"/>
      <c r="S16" s="210"/>
      <c r="T16" s="210"/>
      <c r="U16" s="212"/>
      <c r="V16" s="210"/>
      <c r="W16" s="210"/>
    </row>
    <row r="17" spans="1:23" ht="24.95" customHeight="1">
      <c r="A17" s="210">
        <v>9</v>
      </c>
      <c r="B17" s="64" t="s">
        <v>101</v>
      </c>
      <c r="C17" s="213">
        <v>9</v>
      </c>
      <c r="D17" s="212"/>
      <c r="E17" s="210"/>
      <c r="F17" s="210"/>
      <c r="G17" s="210"/>
      <c r="H17" s="210"/>
      <c r="I17" s="212"/>
      <c r="J17" s="210"/>
      <c r="K17" s="210"/>
      <c r="L17" s="210"/>
      <c r="M17" s="210"/>
      <c r="N17" s="210"/>
      <c r="O17" s="210"/>
      <c r="P17" s="212"/>
      <c r="Q17" s="210"/>
      <c r="R17" s="210"/>
      <c r="S17" s="210"/>
      <c r="T17" s="210"/>
      <c r="U17" s="212"/>
      <c r="V17" s="210"/>
      <c r="W17" s="210"/>
    </row>
    <row r="18" spans="1:23" ht="24.95" customHeight="1">
      <c r="A18" s="210">
        <v>10</v>
      </c>
      <c r="B18" s="64" t="s">
        <v>102</v>
      </c>
      <c r="C18" s="211">
        <v>10</v>
      </c>
      <c r="D18" s="212"/>
      <c r="E18" s="210"/>
      <c r="F18" s="210"/>
      <c r="G18" s="210"/>
      <c r="H18" s="210"/>
      <c r="I18" s="212"/>
      <c r="J18" s="210"/>
      <c r="K18" s="210"/>
      <c r="L18" s="210"/>
      <c r="M18" s="210"/>
      <c r="N18" s="210"/>
      <c r="O18" s="210"/>
      <c r="P18" s="212"/>
      <c r="Q18" s="210"/>
      <c r="R18" s="210"/>
      <c r="S18" s="210"/>
      <c r="T18" s="210"/>
      <c r="U18" s="212"/>
      <c r="V18" s="210"/>
      <c r="W18" s="210"/>
    </row>
    <row r="19" spans="1:23" ht="24.95" customHeight="1">
      <c r="A19" s="210">
        <v>11</v>
      </c>
      <c r="B19" s="64" t="s">
        <v>103</v>
      </c>
      <c r="C19" s="213">
        <v>11</v>
      </c>
      <c r="D19" s="212"/>
      <c r="E19" s="210"/>
      <c r="F19" s="210"/>
      <c r="G19" s="210"/>
      <c r="H19" s="210"/>
      <c r="I19" s="212"/>
      <c r="J19" s="210"/>
      <c r="K19" s="210"/>
      <c r="L19" s="210"/>
      <c r="M19" s="210"/>
      <c r="N19" s="210"/>
      <c r="O19" s="210"/>
      <c r="P19" s="212"/>
      <c r="Q19" s="210"/>
      <c r="R19" s="210"/>
      <c r="S19" s="210"/>
      <c r="T19" s="210"/>
      <c r="U19" s="212"/>
      <c r="V19" s="210"/>
      <c r="W19" s="210"/>
    </row>
    <row r="20" spans="1:23" ht="24.95" customHeight="1">
      <c r="A20" s="210">
        <v>12</v>
      </c>
      <c r="B20" s="64" t="s">
        <v>104</v>
      </c>
      <c r="C20" s="211">
        <v>12</v>
      </c>
      <c r="D20" s="212"/>
      <c r="E20" s="210"/>
      <c r="F20" s="210"/>
      <c r="G20" s="210"/>
      <c r="H20" s="210"/>
      <c r="I20" s="212"/>
      <c r="J20" s="210"/>
      <c r="K20" s="210"/>
      <c r="L20" s="210"/>
      <c r="M20" s="210"/>
      <c r="N20" s="210"/>
      <c r="O20" s="210"/>
      <c r="P20" s="212"/>
      <c r="Q20" s="210"/>
      <c r="R20" s="210"/>
      <c r="S20" s="210"/>
      <c r="T20" s="210"/>
      <c r="U20" s="212"/>
      <c r="V20" s="210"/>
      <c r="W20" s="210"/>
    </row>
    <row r="21" spans="1:23" ht="24.95" customHeight="1">
      <c r="A21" s="210">
        <v>13</v>
      </c>
      <c r="B21" s="64" t="s">
        <v>105</v>
      </c>
      <c r="C21" s="213">
        <v>13</v>
      </c>
      <c r="D21" s="212"/>
      <c r="E21" s="210"/>
      <c r="F21" s="210"/>
      <c r="G21" s="210"/>
      <c r="H21" s="210"/>
      <c r="I21" s="212"/>
      <c r="J21" s="210"/>
      <c r="K21" s="210"/>
      <c r="L21" s="210"/>
      <c r="M21" s="210"/>
      <c r="N21" s="210"/>
      <c r="O21" s="210"/>
      <c r="P21" s="212"/>
      <c r="Q21" s="210"/>
      <c r="R21" s="210"/>
      <c r="S21" s="210"/>
      <c r="T21" s="210"/>
      <c r="U21" s="212"/>
      <c r="V21" s="210"/>
      <c r="W21" s="210"/>
    </row>
    <row r="22" spans="1:23" ht="24.95" customHeight="1">
      <c r="A22" s="210">
        <v>14</v>
      </c>
      <c r="B22" s="64" t="s">
        <v>106</v>
      </c>
      <c r="C22" s="211">
        <v>14</v>
      </c>
      <c r="D22" s="212"/>
      <c r="E22" s="210"/>
      <c r="F22" s="210"/>
      <c r="G22" s="210"/>
      <c r="H22" s="210"/>
      <c r="I22" s="212"/>
      <c r="J22" s="210"/>
      <c r="K22" s="210"/>
      <c r="L22" s="210"/>
      <c r="M22" s="210"/>
      <c r="N22" s="210"/>
      <c r="O22" s="210"/>
      <c r="P22" s="212"/>
      <c r="Q22" s="210"/>
      <c r="R22" s="210"/>
      <c r="S22" s="210"/>
      <c r="T22" s="210"/>
      <c r="U22" s="212"/>
      <c r="V22" s="210"/>
      <c r="W22" s="210"/>
    </row>
    <row r="23" spans="1:23" ht="24.95" customHeight="1">
      <c r="A23" s="210">
        <v>15</v>
      </c>
      <c r="B23" s="64" t="s">
        <v>107</v>
      </c>
      <c r="C23" s="213">
        <v>15</v>
      </c>
      <c r="D23" s="212"/>
      <c r="E23" s="210"/>
      <c r="F23" s="210"/>
      <c r="G23" s="210"/>
      <c r="H23" s="210"/>
      <c r="I23" s="212"/>
      <c r="J23" s="210"/>
      <c r="K23" s="210"/>
      <c r="L23" s="210"/>
      <c r="M23" s="210"/>
      <c r="N23" s="210"/>
      <c r="O23" s="210"/>
      <c r="P23" s="212"/>
      <c r="Q23" s="210"/>
      <c r="R23" s="210"/>
      <c r="S23" s="210"/>
      <c r="T23" s="210"/>
      <c r="U23" s="212"/>
      <c r="V23" s="210"/>
      <c r="W23" s="210"/>
    </row>
    <row r="24" spans="1:23" ht="24.95" customHeight="1">
      <c r="A24" s="210">
        <v>16</v>
      </c>
      <c r="B24" s="64" t="s">
        <v>108</v>
      </c>
      <c r="C24" s="211">
        <v>16</v>
      </c>
      <c r="D24" s="212"/>
      <c r="E24" s="210"/>
      <c r="F24" s="210"/>
      <c r="G24" s="210"/>
      <c r="H24" s="210"/>
      <c r="I24" s="212"/>
      <c r="J24" s="210"/>
      <c r="K24" s="210"/>
      <c r="L24" s="210"/>
      <c r="M24" s="210"/>
      <c r="N24" s="210"/>
      <c r="O24" s="210"/>
      <c r="P24" s="212"/>
      <c r="Q24" s="210"/>
      <c r="R24" s="210"/>
      <c r="S24" s="210"/>
      <c r="T24" s="210"/>
      <c r="U24" s="212"/>
      <c r="V24" s="210"/>
      <c r="W24" s="210"/>
    </row>
    <row r="25" spans="1:23" ht="24.95" customHeight="1">
      <c r="A25" s="210">
        <v>17</v>
      </c>
      <c r="B25" s="64" t="s">
        <v>109</v>
      </c>
      <c r="C25" s="213">
        <v>17</v>
      </c>
      <c r="D25" s="212"/>
      <c r="E25" s="210"/>
      <c r="F25" s="210"/>
      <c r="G25" s="210"/>
      <c r="H25" s="210"/>
      <c r="I25" s="212"/>
      <c r="J25" s="210"/>
      <c r="K25" s="210"/>
      <c r="L25" s="210"/>
      <c r="M25" s="210"/>
      <c r="N25" s="210"/>
      <c r="O25" s="210"/>
      <c r="P25" s="212"/>
      <c r="Q25" s="210"/>
      <c r="R25" s="210"/>
      <c r="S25" s="210"/>
      <c r="T25" s="210"/>
      <c r="U25" s="212"/>
      <c r="V25" s="210"/>
      <c r="W25" s="210"/>
    </row>
    <row r="26" spans="1:23" ht="24.95" customHeight="1">
      <c r="A26" s="210">
        <v>18</v>
      </c>
      <c r="B26" s="64" t="s">
        <v>110</v>
      </c>
      <c r="C26" s="211">
        <v>18</v>
      </c>
      <c r="D26" s="212"/>
      <c r="E26" s="210"/>
      <c r="F26" s="210"/>
      <c r="G26" s="210"/>
      <c r="H26" s="210"/>
      <c r="I26" s="212"/>
      <c r="J26" s="210"/>
      <c r="K26" s="210"/>
      <c r="L26" s="210"/>
      <c r="M26" s="210"/>
      <c r="N26" s="210"/>
      <c r="O26" s="210"/>
      <c r="P26" s="212"/>
      <c r="Q26" s="210"/>
      <c r="R26" s="210"/>
      <c r="S26" s="210"/>
      <c r="T26" s="210"/>
      <c r="U26" s="212"/>
      <c r="V26" s="210"/>
      <c r="W26" s="210"/>
    </row>
    <row r="27" spans="1:23" ht="24.95" customHeight="1">
      <c r="A27" s="210">
        <v>19</v>
      </c>
      <c r="B27" s="64" t="s">
        <v>111</v>
      </c>
      <c r="C27" s="213">
        <v>19</v>
      </c>
      <c r="D27" s="212"/>
      <c r="E27" s="210"/>
      <c r="F27" s="210"/>
      <c r="G27" s="210"/>
      <c r="H27" s="210"/>
      <c r="I27" s="212"/>
      <c r="J27" s="210"/>
      <c r="K27" s="210"/>
      <c r="L27" s="210"/>
      <c r="M27" s="210"/>
      <c r="N27" s="210"/>
      <c r="O27" s="210"/>
      <c r="P27" s="212"/>
      <c r="Q27" s="210"/>
      <c r="R27" s="210"/>
      <c r="S27" s="210"/>
      <c r="T27" s="210"/>
      <c r="U27" s="212"/>
      <c r="V27" s="210"/>
      <c r="W27" s="210"/>
    </row>
    <row r="28" spans="1:23" ht="24.95" customHeight="1">
      <c r="A28" s="210">
        <v>20</v>
      </c>
      <c r="B28" s="64" t="s">
        <v>112</v>
      </c>
      <c r="C28" s="211">
        <v>20</v>
      </c>
      <c r="D28" s="212"/>
      <c r="E28" s="210"/>
      <c r="F28" s="210"/>
      <c r="G28" s="210"/>
      <c r="H28" s="210"/>
      <c r="I28" s="212"/>
      <c r="J28" s="210"/>
      <c r="K28" s="210"/>
      <c r="L28" s="210"/>
      <c r="M28" s="210"/>
      <c r="N28" s="210"/>
      <c r="O28" s="210"/>
      <c r="P28" s="212"/>
      <c r="Q28" s="210"/>
      <c r="R28" s="210"/>
      <c r="S28" s="210"/>
      <c r="T28" s="210"/>
      <c r="U28" s="212"/>
      <c r="V28" s="210"/>
      <c r="W28" s="210"/>
    </row>
    <row r="29" spans="1:23" ht="24.95" customHeight="1">
      <c r="A29" s="210">
        <v>21</v>
      </c>
      <c r="B29" s="64" t="s">
        <v>113</v>
      </c>
      <c r="C29" s="213">
        <v>21</v>
      </c>
      <c r="D29" s="212"/>
      <c r="E29" s="210"/>
      <c r="F29" s="210"/>
      <c r="G29" s="210"/>
      <c r="H29" s="210"/>
      <c r="I29" s="212"/>
      <c r="J29" s="210"/>
      <c r="K29" s="210"/>
      <c r="L29" s="210"/>
      <c r="M29" s="210"/>
      <c r="N29" s="210"/>
      <c r="O29" s="210"/>
      <c r="P29" s="212"/>
      <c r="Q29" s="210"/>
      <c r="R29" s="210"/>
      <c r="S29" s="210"/>
      <c r="T29" s="210"/>
      <c r="U29" s="212"/>
      <c r="V29" s="210"/>
      <c r="W29" s="210"/>
    </row>
    <row r="30" spans="1:23" ht="24.95" customHeight="1">
      <c r="A30" s="210">
        <v>22</v>
      </c>
      <c r="B30" s="64" t="s">
        <v>114</v>
      </c>
      <c r="C30" s="211">
        <v>22</v>
      </c>
      <c r="D30" s="212"/>
      <c r="E30" s="210"/>
      <c r="F30" s="210"/>
      <c r="G30" s="210"/>
      <c r="H30" s="210"/>
      <c r="I30" s="212"/>
      <c r="J30" s="210"/>
      <c r="K30" s="210"/>
      <c r="L30" s="210"/>
      <c r="M30" s="210"/>
      <c r="N30" s="210"/>
      <c r="O30" s="210"/>
      <c r="P30" s="212"/>
      <c r="Q30" s="210"/>
      <c r="R30" s="210"/>
      <c r="S30" s="210"/>
      <c r="T30" s="210"/>
      <c r="U30" s="212"/>
      <c r="V30" s="210"/>
      <c r="W30" s="210"/>
    </row>
    <row r="31" spans="1:23" ht="24.95" customHeight="1">
      <c r="A31" s="210">
        <v>23</v>
      </c>
      <c r="B31" s="64" t="s">
        <v>115</v>
      </c>
      <c r="C31" s="213">
        <v>23</v>
      </c>
      <c r="D31" s="212"/>
      <c r="E31" s="210"/>
      <c r="F31" s="210"/>
      <c r="G31" s="210"/>
      <c r="H31" s="210"/>
      <c r="I31" s="212"/>
      <c r="J31" s="210"/>
      <c r="K31" s="210"/>
      <c r="L31" s="210"/>
      <c r="M31" s="210"/>
      <c r="N31" s="210"/>
      <c r="O31" s="210"/>
      <c r="P31" s="212"/>
      <c r="Q31" s="210"/>
      <c r="R31" s="210"/>
      <c r="S31" s="210"/>
      <c r="T31" s="210"/>
      <c r="U31" s="212"/>
      <c r="V31" s="210"/>
      <c r="W31" s="210"/>
    </row>
    <row r="32" spans="1:23" ht="24.95" customHeight="1">
      <c r="A32" s="210">
        <v>24</v>
      </c>
      <c r="B32" s="64" t="s">
        <v>116</v>
      </c>
      <c r="C32" s="211">
        <v>24</v>
      </c>
      <c r="D32" s="212"/>
      <c r="E32" s="210"/>
      <c r="F32" s="210"/>
      <c r="G32" s="210"/>
      <c r="H32" s="210"/>
      <c r="I32" s="212"/>
      <c r="J32" s="210"/>
      <c r="K32" s="210"/>
      <c r="L32" s="210"/>
      <c r="M32" s="210"/>
      <c r="N32" s="210"/>
      <c r="O32" s="210"/>
      <c r="P32" s="212"/>
      <c r="Q32" s="210"/>
      <c r="R32" s="210"/>
      <c r="S32" s="210"/>
      <c r="T32" s="210"/>
      <c r="U32" s="212"/>
      <c r="V32" s="210"/>
      <c r="W32" s="210"/>
    </row>
    <row r="33" spans="1:23" ht="24.95" customHeight="1">
      <c r="A33" s="210">
        <v>25</v>
      </c>
      <c r="B33" s="64" t="s">
        <v>117</v>
      </c>
      <c r="C33" s="213">
        <v>25</v>
      </c>
      <c r="D33" s="212"/>
      <c r="E33" s="210"/>
      <c r="F33" s="210"/>
      <c r="G33" s="210"/>
      <c r="H33" s="210"/>
      <c r="I33" s="212"/>
      <c r="J33" s="210"/>
      <c r="K33" s="210"/>
      <c r="L33" s="210"/>
      <c r="M33" s="210"/>
      <c r="N33" s="210"/>
      <c r="O33" s="210"/>
      <c r="P33" s="212"/>
      <c r="Q33" s="210"/>
      <c r="R33" s="210"/>
      <c r="S33" s="210"/>
      <c r="T33" s="210"/>
      <c r="U33" s="212"/>
      <c r="V33" s="210"/>
      <c r="W33" s="210"/>
    </row>
    <row r="34" spans="1:23" ht="24.95" customHeight="1">
      <c r="A34" s="210">
        <v>26</v>
      </c>
      <c r="B34" s="64" t="s">
        <v>118</v>
      </c>
      <c r="C34" s="211">
        <v>26</v>
      </c>
      <c r="D34" s="212"/>
      <c r="E34" s="210"/>
      <c r="F34" s="210"/>
      <c r="G34" s="210"/>
      <c r="H34" s="210"/>
      <c r="I34" s="212"/>
      <c r="J34" s="210"/>
      <c r="K34" s="210"/>
      <c r="L34" s="210"/>
      <c r="M34" s="210"/>
      <c r="N34" s="210"/>
      <c r="O34" s="210"/>
      <c r="P34" s="212"/>
      <c r="Q34" s="210"/>
      <c r="R34" s="210"/>
      <c r="S34" s="210"/>
      <c r="T34" s="210"/>
      <c r="U34" s="212"/>
      <c r="V34" s="210"/>
      <c r="W34" s="210"/>
    </row>
    <row r="35" spans="1:23" ht="24.95" customHeight="1">
      <c r="A35" s="210">
        <v>27</v>
      </c>
      <c r="B35" s="64" t="s">
        <v>119</v>
      </c>
      <c r="C35" s="213">
        <v>27</v>
      </c>
      <c r="D35" s="212"/>
      <c r="E35" s="210"/>
      <c r="F35" s="210"/>
      <c r="G35" s="210"/>
      <c r="H35" s="210"/>
      <c r="I35" s="212"/>
      <c r="J35" s="210"/>
      <c r="K35" s="210"/>
      <c r="L35" s="210"/>
      <c r="M35" s="210"/>
      <c r="N35" s="210"/>
      <c r="O35" s="210"/>
      <c r="P35" s="212"/>
      <c r="Q35" s="210"/>
      <c r="R35" s="210"/>
      <c r="S35" s="210"/>
      <c r="T35" s="210"/>
      <c r="U35" s="212"/>
      <c r="V35" s="210"/>
      <c r="W35" s="210"/>
    </row>
    <row r="36" spans="1:23" ht="24.95" customHeight="1">
      <c r="A36" s="210">
        <v>28</v>
      </c>
      <c r="B36" s="64" t="s">
        <v>120</v>
      </c>
      <c r="C36" s="211">
        <v>28</v>
      </c>
      <c r="D36" s="212"/>
      <c r="E36" s="210"/>
      <c r="F36" s="210"/>
      <c r="G36" s="210"/>
      <c r="H36" s="210"/>
      <c r="I36" s="212"/>
      <c r="J36" s="210"/>
      <c r="K36" s="210"/>
      <c r="L36" s="210"/>
      <c r="M36" s="210"/>
      <c r="N36" s="210"/>
      <c r="O36" s="210"/>
      <c r="P36" s="212"/>
      <c r="Q36" s="210"/>
      <c r="R36" s="210"/>
      <c r="S36" s="210"/>
      <c r="T36" s="210"/>
      <c r="U36" s="212"/>
      <c r="V36" s="210"/>
      <c r="W36" s="210"/>
    </row>
    <row r="37" spans="1:23" ht="24.95" customHeight="1">
      <c r="A37" s="210">
        <v>29</v>
      </c>
      <c r="B37" s="64" t="s">
        <v>121</v>
      </c>
      <c r="C37" s="213">
        <v>29</v>
      </c>
      <c r="D37" s="212"/>
      <c r="E37" s="210"/>
      <c r="F37" s="210"/>
      <c r="G37" s="210"/>
      <c r="H37" s="210"/>
      <c r="I37" s="212"/>
      <c r="J37" s="210"/>
      <c r="K37" s="210"/>
      <c r="L37" s="210"/>
      <c r="M37" s="210"/>
      <c r="N37" s="210"/>
      <c r="O37" s="210"/>
      <c r="P37" s="212"/>
      <c r="Q37" s="210"/>
      <c r="R37" s="210"/>
      <c r="S37" s="210"/>
      <c r="T37" s="210"/>
      <c r="U37" s="212"/>
      <c r="V37" s="210"/>
      <c r="W37" s="210"/>
    </row>
    <row r="38" spans="1:23" ht="24.95" customHeight="1">
      <c r="A38" s="210">
        <v>30</v>
      </c>
      <c r="B38" s="64" t="s">
        <v>122</v>
      </c>
      <c r="C38" s="211">
        <v>30</v>
      </c>
      <c r="D38" s="212"/>
      <c r="E38" s="210"/>
      <c r="F38" s="210"/>
      <c r="G38" s="210"/>
      <c r="H38" s="210"/>
      <c r="I38" s="212"/>
      <c r="J38" s="210"/>
      <c r="K38" s="210"/>
      <c r="L38" s="210"/>
      <c r="M38" s="210"/>
      <c r="N38" s="210"/>
      <c r="O38" s="210"/>
      <c r="P38" s="212"/>
      <c r="Q38" s="210"/>
      <c r="R38" s="210"/>
      <c r="S38" s="210"/>
      <c r="T38" s="210"/>
      <c r="U38" s="212"/>
      <c r="V38" s="210"/>
      <c r="W38" s="210"/>
    </row>
    <row r="39" spans="1:23" ht="24.95" customHeight="1">
      <c r="A39" s="210">
        <v>31</v>
      </c>
      <c r="B39" s="64" t="s">
        <v>123</v>
      </c>
      <c r="C39" s="213">
        <v>31</v>
      </c>
      <c r="D39" s="212"/>
      <c r="E39" s="210"/>
      <c r="F39" s="210"/>
      <c r="G39" s="210"/>
      <c r="H39" s="210"/>
      <c r="I39" s="212"/>
      <c r="J39" s="210"/>
      <c r="K39" s="210"/>
      <c r="L39" s="210"/>
      <c r="M39" s="210"/>
      <c r="N39" s="210"/>
      <c r="O39" s="210"/>
      <c r="P39" s="212"/>
      <c r="Q39" s="210"/>
      <c r="R39" s="210"/>
      <c r="S39" s="210"/>
      <c r="T39" s="210"/>
      <c r="U39" s="212"/>
      <c r="V39" s="210"/>
      <c r="W39" s="210"/>
    </row>
    <row r="40" spans="1:23" ht="24.95" customHeight="1">
      <c r="A40" s="210">
        <v>32</v>
      </c>
      <c r="B40" s="214" t="s">
        <v>124</v>
      </c>
      <c r="C40" s="211">
        <v>32</v>
      </c>
      <c r="D40" s="212"/>
      <c r="E40" s="210"/>
      <c r="F40" s="210"/>
      <c r="G40" s="210"/>
      <c r="H40" s="210"/>
      <c r="I40" s="212"/>
      <c r="J40" s="210"/>
      <c r="K40" s="210"/>
      <c r="L40" s="210"/>
      <c r="M40" s="210"/>
      <c r="N40" s="210"/>
      <c r="O40" s="210"/>
      <c r="P40" s="212"/>
      <c r="Q40" s="210"/>
      <c r="R40" s="210"/>
      <c r="S40" s="210"/>
      <c r="T40" s="210"/>
      <c r="U40" s="212"/>
      <c r="V40" s="210"/>
      <c r="W40" s="210"/>
    </row>
    <row r="41" spans="1:23" ht="24.95" customHeight="1">
      <c r="A41" s="210">
        <v>33</v>
      </c>
      <c r="B41" s="64" t="s">
        <v>125</v>
      </c>
      <c r="C41" s="213">
        <v>33</v>
      </c>
      <c r="D41" s="212"/>
      <c r="E41" s="210"/>
      <c r="F41" s="210"/>
      <c r="G41" s="210"/>
      <c r="H41" s="210"/>
      <c r="I41" s="212"/>
      <c r="J41" s="210"/>
      <c r="K41" s="210"/>
      <c r="L41" s="210"/>
      <c r="M41" s="210"/>
      <c r="N41" s="210"/>
      <c r="O41" s="210"/>
      <c r="P41" s="212"/>
      <c r="Q41" s="210"/>
      <c r="R41" s="210"/>
      <c r="S41" s="210"/>
      <c r="T41" s="210"/>
      <c r="U41" s="212"/>
      <c r="V41" s="210"/>
      <c r="W41" s="210"/>
    </row>
    <row r="42" spans="1:23" ht="24.95" customHeight="1">
      <c r="A42" s="210">
        <v>34</v>
      </c>
      <c r="B42" s="64" t="s">
        <v>126</v>
      </c>
      <c r="C42" s="211">
        <v>34</v>
      </c>
      <c r="D42" s="212"/>
      <c r="E42" s="210"/>
      <c r="F42" s="210"/>
      <c r="G42" s="210"/>
      <c r="H42" s="210"/>
      <c r="I42" s="212"/>
      <c r="J42" s="210"/>
      <c r="K42" s="210"/>
      <c r="L42" s="210"/>
      <c r="M42" s="210"/>
      <c r="N42" s="210"/>
      <c r="O42" s="210"/>
      <c r="P42" s="212"/>
      <c r="Q42" s="210"/>
      <c r="R42" s="210"/>
      <c r="S42" s="210"/>
      <c r="T42" s="210"/>
      <c r="U42" s="212"/>
      <c r="V42" s="210"/>
      <c r="W42" s="210"/>
    </row>
    <row r="43" spans="1:23" ht="24.95" customHeight="1">
      <c r="A43" s="210">
        <v>35</v>
      </c>
      <c r="B43" s="64" t="s">
        <v>127</v>
      </c>
      <c r="C43" s="213">
        <v>35</v>
      </c>
      <c r="D43" s="212"/>
      <c r="E43" s="210"/>
      <c r="F43" s="210"/>
      <c r="G43" s="210"/>
      <c r="H43" s="210"/>
      <c r="I43" s="212"/>
      <c r="J43" s="210"/>
      <c r="K43" s="210"/>
      <c r="L43" s="210"/>
      <c r="M43" s="210"/>
      <c r="N43" s="210"/>
      <c r="O43" s="210"/>
      <c r="P43" s="212"/>
      <c r="Q43" s="210"/>
      <c r="R43" s="210"/>
      <c r="S43" s="210"/>
      <c r="T43" s="210"/>
      <c r="U43" s="212"/>
      <c r="V43" s="210"/>
      <c r="W43" s="210"/>
    </row>
    <row r="44" spans="1:23" ht="24.95" customHeight="1">
      <c r="A44" s="210">
        <v>36</v>
      </c>
      <c r="B44" s="65" t="s">
        <v>128</v>
      </c>
      <c r="C44" s="211">
        <v>36</v>
      </c>
      <c r="D44" s="212"/>
      <c r="E44" s="210"/>
      <c r="F44" s="210"/>
      <c r="G44" s="210"/>
      <c r="H44" s="210"/>
      <c r="I44" s="212"/>
      <c r="J44" s="210"/>
      <c r="K44" s="210"/>
      <c r="L44" s="210"/>
      <c r="M44" s="210"/>
      <c r="N44" s="210"/>
      <c r="O44" s="210"/>
      <c r="P44" s="212"/>
      <c r="Q44" s="210"/>
      <c r="R44" s="210"/>
      <c r="S44" s="210"/>
      <c r="T44" s="210"/>
      <c r="U44" s="212"/>
      <c r="V44" s="210"/>
      <c r="W44" s="210"/>
    </row>
    <row r="45" spans="1:23" ht="24.95" customHeight="1">
      <c r="A45" s="210">
        <v>37</v>
      </c>
      <c r="B45" s="66" t="s">
        <v>129</v>
      </c>
      <c r="C45" s="213">
        <v>37</v>
      </c>
      <c r="D45" s="212"/>
      <c r="E45" s="210"/>
      <c r="F45" s="210"/>
      <c r="G45" s="210"/>
      <c r="H45" s="210"/>
      <c r="I45" s="212"/>
      <c r="J45" s="210"/>
      <c r="K45" s="210"/>
      <c r="L45" s="210"/>
      <c r="M45" s="210"/>
      <c r="N45" s="210"/>
      <c r="O45" s="210"/>
      <c r="P45" s="212"/>
      <c r="Q45" s="210"/>
      <c r="R45" s="210"/>
      <c r="S45" s="210"/>
      <c r="T45" s="210"/>
      <c r="U45" s="212"/>
      <c r="V45" s="210"/>
      <c r="W45" s="210"/>
    </row>
    <row r="46" spans="1:23" ht="24.95" customHeight="1">
      <c r="A46" s="210">
        <v>38</v>
      </c>
      <c r="B46" s="210" t="s">
        <v>165</v>
      </c>
      <c r="C46" s="211">
        <v>38</v>
      </c>
      <c r="D46" s="212"/>
      <c r="E46" s="210"/>
      <c r="F46" s="210"/>
      <c r="G46" s="210"/>
      <c r="H46" s="210"/>
      <c r="I46" s="212"/>
      <c r="J46" s="210"/>
      <c r="K46" s="210"/>
      <c r="L46" s="210"/>
      <c r="M46" s="210"/>
      <c r="N46" s="210"/>
      <c r="O46" s="210"/>
      <c r="P46" s="212"/>
      <c r="Q46" s="210"/>
      <c r="R46" s="210"/>
      <c r="S46" s="210"/>
      <c r="T46" s="210"/>
      <c r="U46" s="212"/>
      <c r="V46" s="210"/>
      <c r="W46" s="210"/>
    </row>
    <row r="47" spans="1:23" ht="24.95" customHeight="1">
      <c r="A47" s="210">
        <v>39</v>
      </c>
      <c r="B47" s="210" t="s">
        <v>166</v>
      </c>
      <c r="C47" s="213">
        <v>39</v>
      </c>
      <c r="D47" s="212"/>
      <c r="E47" s="210"/>
      <c r="F47" s="210"/>
      <c r="G47" s="210"/>
      <c r="H47" s="210"/>
      <c r="I47" s="212"/>
      <c r="J47" s="210"/>
      <c r="K47" s="210"/>
      <c r="L47" s="210"/>
      <c r="M47" s="210"/>
      <c r="N47" s="210"/>
      <c r="O47" s="210"/>
      <c r="P47" s="212"/>
      <c r="Q47" s="210"/>
      <c r="R47" s="210"/>
      <c r="S47" s="210"/>
      <c r="T47" s="210"/>
      <c r="U47" s="212"/>
      <c r="V47" s="210"/>
      <c r="W47" s="210"/>
    </row>
    <row r="48" spans="1:23" ht="24.95" customHeight="1">
      <c r="A48" s="210">
        <v>40</v>
      </c>
      <c r="B48" s="210" t="s">
        <v>167</v>
      </c>
      <c r="C48" s="211">
        <v>40</v>
      </c>
      <c r="D48" s="212"/>
      <c r="E48" s="210"/>
      <c r="F48" s="210"/>
      <c r="G48" s="210"/>
      <c r="H48" s="210"/>
      <c r="I48" s="212"/>
      <c r="J48" s="210"/>
      <c r="K48" s="210"/>
      <c r="L48" s="210"/>
      <c r="M48" s="210"/>
      <c r="N48" s="210"/>
      <c r="O48" s="210"/>
      <c r="P48" s="212"/>
      <c r="Q48" s="210"/>
      <c r="R48" s="210"/>
      <c r="S48" s="210"/>
      <c r="T48" s="210"/>
      <c r="U48" s="212"/>
      <c r="V48" s="210"/>
      <c r="W48" s="210"/>
    </row>
    <row r="49" spans="1:23" ht="24.95" customHeight="1">
      <c r="A49" s="210">
        <v>41</v>
      </c>
      <c r="B49" s="210" t="s">
        <v>168</v>
      </c>
      <c r="C49" s="213">
        <v>41</v>
      </c>
      <c r="D49" s="212"/>
      <c r="E49" s="210"/>
      <c r="F49" s="210"/>
      <c r="G49" s="210"/>
      <c r="H49" s="210"/>
      <c r="I49" s="212"/>
      <c r="J49" s="210"/>
      <c r="K49" s="210"/>
      <c r="L49" s="210"/>
      <c r="M49" s="210"/>
      <c r="N49" s="210"/>
      <c r="O49" s="210"/>
      <c r="P49" s="212"/>
      <c r="Q49" s="210"/>
      <c r="R49" s="210"/>
      <c r="S49" s="210"/>
      <c r="T49" s="210"/>
      <c r="U49" s="212"/>
      <c r="V49" s="210"/>
      <c r="W49" s="210"/>
    </row>
    <row r="50" spans="1:23" ht="24.95" customHeight="1">
      <c r="A50" s="210">
        <v>42</v>
      </c>
      <c r="B50" s="210" t="s">
        <v>169</v>
      </c>
      <c r="C50" s="211">
        <v>42</v>
      </c>
      <c r="D50" s="212"/>
      <c r="E50" s="210"/>
      <c r="F50" s="210"/>
      <c r="G50" s="210"/>
      <c r="H50" s="210"/>
      <c r="I50" s="212"/>
      <c r="J50" s="210"/>
      <c r="K50" s="210"/>
      <c r="L50" s="210"/>
      <c r="M50" s="210"/>
      <c r="N50" s="210"/>
      <c r="O50" s="210"/>
      <c r="P50" s="212"/>
      <c r="Q50" s="210"/>
      <c r="R50" s="210"/>
      <c r="S50" s="210"/>
      <c r="T50" s="210"/>
      <c r="U50" s="212"/>
      <c r="V50" s="210"/>
      <c r="W50" s="210"/>
    </row>
    <row r="51" spans="1:23" ht="24.95" customHeight="1">
      <c r="A51" s="210">
        <v>43</v>
      </c>
      <c r="B51" s="210" t="s">
        <v>170</v>
      </c>
      <c r="C51" s="213">
        <v>43</v>
      </c>
      <c r="D51" s="212"/>
      <c r="E51" s="210"/>
      <c r="F51" s="210"/>
      <c r="G51" s="210"/>
      <c r="H51" s="210"/>
      <c r="I51" s="212"/>
      <c r="J51" s="210"/>
      <c r="K51" s="210"/>
      <c r="L51" s="210"/>
      <c r="M51" s="210"/>
      <c r="N51" s="210"/>
      <c r="O51" s="210"/>
      <c r="P51" s="212"/>
      <c r="Q51" s="210"/>
      <c r="R51" s="210"/>
      <c r="S51" s="210"/>
      <c r="T51" s="210"/>
      <c r="U51" s="212"/>
      <c r="V51" s="210"/>
      <c r="W51" s="210"/>
    </row>
    <row r="52" spans="1:23" ht="24.95" customHeight="1">
      <c r="A52" s="210">
        <v>44</v>
      </c>
      <c r="B52" s="210" t="s">
        <v>171</v>
      </c>
      <c r="C52" s="211">
        <v>44</v>
      </c>
      <c r="D52" s="212"/>
      <c r="E52" s="210"/>
      <c r="F52" s="210"/>
      <c r="G52" s="210"/>
      <c r="H52" s="210"/>
      <c r="I52" s="212"/>
      <c r="J52" s="210"/>
      <c r="K52" s="210"/>
      <c r="L52" s="210"/>
      <c r="M52" s="210"/>
      <c r="N52" s="210"/>
      <c r="O52" s="210"/>
      <c r="P52" s="212"/>
      <c r="Q52" s="210"/>
      <c r="R52" s="210"/>
      <c r="S52" s="210"/>
      <c r="T52" s="210"/>
      <c r="U52" s="212"/>
      <c r="V52" s="210"/>
      <c r="W52" s="210"/>
    </row>
    <row r="53" spans="1:23" ht="24.95" customHeight="1">
      <c r="A53" s="215">
        <v>45</v>
      </c>
      <c r="B53" s="215" t="s">
        <v>172</v>
      </c>
      <c r="C53" s="216">
        <v>45</v>
      </c>
      <c r="D53" s="217"/>
      <c r="E53" s="215"/>
      <c r="F53" s="215"/>
      <c r="G53" s="215"/>
      <c r="H53" s="215"/>
      <c r="I53" s="217"/>
      <c r="J53" s="215"/>
      <c r="K53" s="215"/>
      <c r="L53" s="215"/>
      <c r="M53" s="215"/>
      <c r="N53" s="215"/>
      <c r="O53" s="215"/>
      <c r="P53" s="217"/>
      <c r="Q53" s="215"/>
      <c r="R53" s="215"/>
      <c r="S53" s="215"/>
      <c r="T53" s="215"/>
      <c r="U53" s="217"/>
      <c r="V53" s="215"/>
      <c r="W53" s="215"/>
    </row>
    <row r="54" spans="1:23"/>
  </sheetData>
  <sheetProtection password="DFF9" sheet="1" objects="1" scenarios="1"/>
  <customSheetViews>
    <customSheetView guid="{3AAD01A2-9FF9-4DC3-96F0-2732E879BCFC}" scale="70" showRowCol="0" hiddenRows="1" hiddenColumns="1">
      <pageMargins left="0.7" right="0.7" top="0.75" bottom="0.75" header="0.3" footer="0.3"/>
      <pageSetup paperSize="9" orientation="portrait" horizontalDpi="4294967293" verticalDpi="0" r:id="rId1"/>
    </customSheetView>
  </customSheetViews>
  <mergeCells count="20">
    <mergeCell ref="B7:B8"/>
    <mergeCell ref="A7:A8"/>
    <mergeCell ref="H7:H8"/>
    <mergeCell ref="G7:G8"/>
    <mergeCell ref="F7:F8"/>
    <mergeCell ref="E7:E8"/>
    <mergeCell ref="D7:D8"/>
    <mergeCell ref="C7:C8"/>
    <mergeCell ref="R7:S7"/>
    <mergeCell ref="T7:T8"/>
    <mergeCell ref="W7:W8"/>
    <mergeCell ref="Q7:Q8"/>
    <mergeCell ref="P7:P8"/>
    <mergeCell ref="U7:U8"/>
    <mergeCell ref="V7:V8"/>
    <mergeCell ref="I7:I8"/>
    <mergeCell ref="L7:M7"/>
    <mergeCell ref="K7:K8"/>
    <mergeCell ref="J7:J8"/>
    <mergeCell ref="N7:O7"/>
  </mergeCells>
  <pageMargins left="0.7" right="0.7" top="0.75" bottom="0.75" header="0.3" footer="0.3"/>
  <pageSetup paperSize="9" orientation="portrait" horizontalDpi="4294967293" verticalDpi="0" r:id="rId2"/>
  <drawing r:id="rId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H101"/>
  <sheetViews>
    <sheetView showGridLines="0" showRowColHeaders="0" zoomScale="85" zoomScaleNormal="85" workbookViewId="0">
      <selection activeCell="C2" sqref="C2:F2"/>
    </sheetView>
  </sheetViews>
  <sheetFormatPr defaultColWidth="0" defaultRowHeight="24.95" customHeight="1" zeroHeight="1"/>
  <cols>
    <col min="1" max="1" width="7.5703125" style="224" customWidth="1"/>
    <col min="2" max="2" width="5.28515625" style="224" customWidth="1"/>
    <col min="3" max="3" width="23.7109375" style="224" customWidth="1"/>
    <col min="4" max="4" width="22" style="224" customWidth="1"/>
    <col min="5" max="5" width="32.7109375" style="224" customWidth="1"/>
    <col min="6" max="6" width="4.85546875" style="224" customWidth="1"/>
    <col min="7" max="7" width="3.7109375" style="224" customWidth="1"/>
    <col min="8" max="8" width="30.42578125" style="239" customWidth="1"/>
    <col min="9" max="16384" width="9.140625" style="224" hidden="1"/>
  </cols>
  <sheetData>
    <row r="1" spans="2:7" ht="24.95" customHeight="1"/>
    <row r="2" spans="2:7" ht="24.95" customHeight="1">
      <c r="C2" s="503" t="s">
        <v>299</v>
      </c>
      <c r="D2" s="503"/>
      <c r="E2" s="503"/>
      <c r="F2" s="503"/>
      <c r="G2" s="237"/>
    </row>
    <row r="3" spans="2:7" ht="24.95" customHeight="1">
      <c r="C3" s="504" t="s">
        <v>323</v>
      </c>
      <c r="D3" s="504"/>
      <c r="E3" s="504"/>
      <c r="F3" s="237"/>
    </row>
    <row r="4" spans="2:7" ht="24.95" customHeight="1"/>
    <row r="5" spans="2:7" ht="24.95" customHeight="1">
      <c r="B5" s="502" t="s">
        <v>304</v>
      </c>
      <c r="C5" s="502"/>
      <c r="D5" s="502"/>
      <c r="E5" s="502"/>
      <c r="F5" s="502"/>
    </row>
    <row r="6" spans="2:7" ht="73.5" customHeight="1">
      <c r="B6" s="501" t="s">
        <v>301</v>
      </c>
      <c r="C6" s="501"/>
      <c r="D6" s="263" t="s">
        <v>302</v>
      </c>
      <c r="E6" s="486" t="s">
        <v>303</v>
      </c>
      <c r="F6" s="486"/>
    </row>
    <row r="7" spans="2:7" ht="24.95" customHeight="1">
      <c r="B7" s="505"/>
      <c r="C7" s="506"/>
      <c r="D7" s="511"/>
      <c r="E7" s="515" t="s">
        <v>311</v>
      </c>
      <c r="F7" s="516"/>
    </row>
    <row r="8" spans="2:7" ht="24.95" customHeight="1">
      <c r="B8" s="507"/>
      <c r="C8" s="508"/>
      <c r="D8" s="512"/>
      <c r="E8" s="517" t="s">
        <v>154</v>
      </c>
      <c r="F8" s="518"/>
    </row>
    <row r="9" spans="2:7" ht="24.95" customHeight="1">
      <c r="B9" s="507"/>
      <c r="C9" s="508"/>
      <c r="D9" s="512"/>
      <c r="E9" s="264"/>
      <c r="F9" s="265"/>
    </row>
    <row r="10" spans="2:7" ht="24.95" customHeight="1">
      <c r="B10" s="507"/>
      <c r="C10" s="508"/>
      <c r="D10" s="512"/>
      <c r="E10" s="264"/>
      <c r="F10" s="265"/>
    </row>
    <row r="11" spans="2:7" ht="24.95" customHeight="1">
      <c r="B11" s="507"/>
      <c r="C11" s="508"/>
      <c r="D11" s="512"/>
      <c r="E11" s="517"/>
      <c r="F11" s="518"/>
    </row>
    <row r="12" spans="2:7" ht="24.95" customHeight="1">
      <c r="B12" s="507"/>
      <c r="C12" s="508"/>
      <c r="D12" s="512"/>
      <c r="E12" s="517" t="s">
        <v>306</v>
      </c>
      <c r="F12" s="518"/>
    </row>
    <row r="13" spans="2:7" ht="24.95" customHeight="1">
      <c r="B13" s="507"/>
      <c r="C13" s="508"/>
      <c r="D13" s="512"/>
      <c r="E13" s="264"/>
      <c r="F13" s="265"/>
    </row>
    <row r="14" spans="2:7" ht="24.95" customHeight="1">
      <c r="B14" s="507"/>
      <c r="C14" s="508"/>
      <c r="D14" s="512"/>
      <c r="E14" s="517" t="s">
        <v>305</v>
      </c>
      <c r="F14" s="518"/>
    </row>
    <row r="15" spans="2:7" ht="24.95" customHeight="1">
      <c r="B15" s="507"/>
      <c r="C15" s="508"/>
      <c r="D15" s="512"/>
      <c r="E15" s="264"/>
      <c r="F15" s="265"/>
    </row>
    <row r="16" spans="2:7" ht="24.95" customHeight="1">
      <c r="B16" s="507"/>
      <c r="C16" s="508"/>
      <c r="D16" s="512"/>
      <c r="E16" s="264"/>
      <c r="F16" s="265"/>
    </row>
    <row r="17" spans="2:8" ht="24.95" customHeight="1">
      <c r="B17" s="507"/>
      <c r="C17" s="508"/>
      <c r="D17" s="512"/>
      <c r="E17" s="517"/>
      <c r="F17" s="518"/>
    </row>
    <row r="18" spans="2:8" ht="24.95" customHeight="1">
      <c r="B18" s="509"/>
      <c r="C18" s="510"/>
      <c r="D18" s="513"/>
      <c r="E18" s="514"/>
      <c r="F18" s="510"/>
    </row>
    <row r="19" spans="2:8" ht="24.95" customHeight="1">
      <c r="B19" s="505"/>
      <c r="C19" s="506"/>
      <c r="D19" s="511"/>
      <c r="E19" s="515" t="s">
        <v>311</v>
      </c>
      <c r="F19" s="516"/>
    </row>
    <row r="20" spans="2:8" ht="24.95" customHeight="1" thickBot="1">
      <c r="B20" s="507"/>
      <c r="C20" s="508"/>
      <c r="D20" s="512"/>
      <c r="E20" s="517" t="s">
        <v>154</v>
      </c>
      <c r="F20" s="518"/>
    </row>
    <row r="21" spans="2:8" ht="24.95" customHeight="1">
      <c r="B21" s="507"/>
      <c r="C21" s="508"/>
      <c r="D21" s="512"/>
      <c r="E21" s="264"/>
      <c r="F21" s="265"/>
      <c r="H21" s="528" t="s">
        <v>298</v>
      </c>
    </row>
    <row r="22" spans="2:8" ht="24.95" customHeight="1">
      <c r="B22" s="507"/>
      <c r="C22" s="508"/>
      <c r="D22" s="512"/>
      <c r="E22" s="264"/>
      <c r="F22" s="265"/>
      <c r="H22" s="529"/>
    </row>
    <row r="23" spans="2:8" ht="24.95" customHeight="1">
      <c r="B23" s="507"/>
      <c r="C23" s="508"/>
      <c r="D23" s="512"/>
      <c r="E23" s="517"/>
      <c r="F23" s="518"/>
      <c r="H23" s="529"/>
    </row>
    <row r="24" spans="2:8" ht="24.95" customHeight="1">
      <c r="B24" s="507"/>
      <c r="C24" s="508"/>
      <c r="D24" s="512"/>
      <c r="E24" s="517" t="s">
        <v>306</v>
      </c>
      <c r="F24" s="518"/>
      <c r="H24" s="529"/>
    </row>
    <row r="25" spans="2:8" ht="24.95" customHeight="1">
      <c r="B25" s="507"/>
      <c r="C25" s="508"/>
      <c r="D25" s="512"/>
      <c r="E25" s="264"/>
      <c r="F25" s="265"/>
      <c r="H25" s="529"/>
    </row>
    <row r="26" spans="2:8" ht="24.95" customHeight="1">
      <c r="B26" s="507"/>
      <c r="C26" s="508"/>
      <c r="D26" s="512"/>
      <c r="E26" s="517" t="s">
        <v>305</v>
      </c>
      <c r="F26" s="518"/>
      <c r="H26" s="529"/>
    </row>
    <row r="27" spans="2:8" ht="24.95" customHeight="1" thickBot="1">
      <c r="B27" s="507"/>
      <c r="C27" s="508"/>
      <c r="D27" s="512"/>
      <c r="E27" s="264"/>
      <c r="F27" s="265"/>
      <c r="H27" s="530"/>
    </row>
    <row r="28" spans="2:8" ht="24.95" customHeight="1">
      <c r="B28" s="507"/>
      <c r="C28" s="508"/>
      <c r="D28" s="512"/>
      <c r="E28" s="264"/>
      <c r="F28" s="265"/>
    </row>
    <row r="29" spans="2:8" ht="24.95" customHeight="1">
      <c r="B29" s="507"/>
      <c r="C29" s="508"/>
      <c r="D29" s="512"/>
      <c r="E29" s="264"/>
      <c r="F29" s="265"/>
    </row>
    <row r="30" spans="2:8" ht="24.95" customHeight="1">
      <c r="B30" s="509"/>
      <c r="C30" s="510"/>
      <c r="D30" s="513"/>
      <c r="E30" s="514"/>
      <c r="F30" s="510"/>
    </row>
    <row r="31" spans="2:8" ht="24.95" customHeight="1"/>
    <row r="32" spans="2:8" ht="24.95" customHeight="1"/>
    <row r="33" spans="2:8" ht="24.95" customHeight="1">
      <c r="H33" s="252" t="s">
        <v>324</v>
      </c>
    </row>
    <row r="34" spans="2:8" ht="24.95" customHeight="1"/>
    <row r="35" spans="2:8" ht="24.95" customHeight="1">
      <c r="C35" s="503" t="s">
        <v>299</v>
      </c>
      <c r="D35" s="503"/>
      <c r="E35" s="503"/>
      <c r="F35" s="503"/>
    </row>
    <row r="36" spans="2:8" ht="24.95" customHeight="1">
      <c r="C36" s="494" t="s">
        <v>327</v>
      </c>
      <c r="D36" s="494"/>
      <c r="E36" s="494"/>
      <c r="F36" s="494"/>
    </row>
    <row r="37" spans="2:8" ht="24.95" customHeight="1"/>
    <row r="38" spans="2:8" ht="24.95" customHeight="1">
      <c r="B38" s="234" t="s">
        <v>66</v>
      </c>
      <c r="C38" s="519" t="s">
        <v>307</v>
      </c>
      <c r="D38" s="520"/>
      <c r="E38" s="521"/>
      <c r="F38" s="238"/>
    </row>
    <row r="39" spans="2:8" ht="24.95" customHeight="1">
      <c r="B39" s="266" t="s">
        <v>252</v>
      </c>
      <c r="C39" s="267" t="s">
        <v>300</v>
      </c>
      <c r="D39" s="268"/>
      <c r="E39" s="269" t="s">
        <v>311</v>
      </c>
      <c r="F39" s="250"/>
      <c r="G39" s="251"/>
    </row>
    <row r="40" spans="2:8" ht="24.95" customHeight="1">
      <c r="B40" s="270" t="s">
        <v>253</v>
      </c>
      <c r="C40" s="264" t="s">
        <v>134</v>
      </c>
      <c r="D40" s="271"/>
      <c r="E40" s="265" t="s">
        <v>154</v>
      </c>
      <c r="F40" s="250"/>
      <c r="G40" s="251"/>
    </row>
    <row r="41" spans="2:8" ht="24.95" customHeight="1">
      <c r="B41" s="270" t="s">
        <v>254</v>
      </c>
      <c r="C41" s="264" t="s">
        <v>19</v>
      </c>
      <c r="D41" s="271"/>
      <c r="E41" s="265"/>
      <c r="F41" s="251"/>
      <c r="G41" s="251"/>
    </row>
    <row r="42" spans="2:8" ht="24.95" customHeight="1">
      <c r="B42" s="270" t="s">
        <v>255</v>
      </c>
      <c r="C42" s="264" t="s">
        <v>308</v>
      </c>
      <c r="D42" s="271"/>
      <c r="E42" s="265"/>
      <c r="F42" s="251"/>
      <c r="G42" s="251"/>
    </row>
    <row r="43" spans="2:8" ht="24.95" customHeight="1">
      <c r="B43" s="272"/>
      <c r="C43" s="264" t="s">
        <v>309</v>
      </c>
      <c r="D43" s="271"/>
      <c r="E43" s="265"/>
      <c r="F43" s="250"/>
      <c r="G43" s="251"/>
    </row>
    <row r="44" spans="2:8" ht="24.95" customHeight="1">
      <c r="B44" s="272"/>
      <c r="C44" s="264" t="s">
        <v>310</v>
      </c>
      <c r="D44" s="271"/>
      <c r="E44" s="265" t="s">
        <v>306</v>
      </c>
      <c r="F44" s="250"/>
      <c r="G44" s="251"/>
    </row>
    <row r="45" spans="2:8" ht="24.95" customHeight="1">
      <c r="B45" s="270" t="s">
        <v>258</v>
      </c>
      <c r="C45" s="264" t="s">
        <v>24</v>
      </c>
      <c r="D45" s="271"/>
      <c r="E45" s="265"/>
    </row>
    <row r="46" spans="2:8" ht="24.95" customHeight="1">
      <c r="B46" s="273"/>
      <c r="C46" s="274"/>
      <c r="D46" s="275"/>
      <c r="E46" s="276"/>
    </row>
    <row r="47" spans="2:8" ht="24.95" customHeight="1">
      <c r="B47" s="266" t="s">
        <v>252</v>
      </c>
      <c r="C47" s="267" t="s">
        <v>300</v>
      </c>
      <c r="D47" s="268"/>
      <c r="E47" s="269" t="s">
        <v>311</v>
      </c>
    </row>
    <row r="48" spans="2:8" ht="24.95" customHeight="1">
      <c r="B48" s="270" t="s">
        <v>253</v>
      </c>
      <c r="C48" s="264" t="s">
        <v>134</v>
      </c>
      <c r="D48" s="271"/>
      <c r="E48" s="265" t="s">
        <v>154</v>
      </c>
    </row>
    <row r="49" spans="2:5" ht="24.95" customHeight="1">
      <c r="B49" s="270" t="s">
        <v>254</v>
      </c>
      <c r="C49" s="264" t="s">
        <v>19</v>
      </c>
      <c r="D49" s="271"/>
      <c r="E49" s="265"/>
    </row>
    <row r="50" spans="2:5" ht="24.95" customHeight="1">
      <c r="B50" s="270" t="s">
        <v>255</v>
      </c>
      <c r="C50" s="264" t="s">
        <v>308</v>
      </c>
      <c r="D50" s="271"/>
      <c r="E50" s="265"/>
    </row>
    <row r="51" spans="2:5" ht="24.95" customHeight="1">
      <c r="B51" s="272"/>
      <c r="C51" s="264" t="s">
        <v>309</v>
      </c>
      <c r="D51" s="271"/>
      <c r="E51" s="265"/>
    </row>
    <row r="52" spans="2:5" ht="24.95" customHeight="1">
      <c r="B52" s="272"/>
      <c r="C52" s="264" t="s">
        <v>310</v>
      </c>
      <c r="D52" s="271"/>
      <c r="E52" s="265" t="s">
        <v>306</v>
      </c>
    </row>
    <row r="53" spans="2:5" ht="24.95" customHeight="1">
      <c r="B53" s="270" t="s">
        <v>258</v>
      </c>
      <c r="C53" s="264" t="s">
        <v>24</v>
      </c>
      <c r="D53" s="271"/>
      <c r="E53" s="265"/>
    </row>
    <row r="54" spans="2:5" ht="24.95" customHeight="1">
      <c r="B54" s="273"/>
      <c r="C54" s="274"/>
      <c r="D54" s="275"/>
      <c r="E54" s="276"/>
    </row>
    <row r="55" spans="2:5" ht="24.95" customHeight="1">
      <c r="B55" s="266" t="s">
        <v>252</v>
      </c>
      <c r="C55" s="267" t="s">
        <v>300</v>
      </c>
      <c r="D55" s="268"/>
      <c r="E55" s="269" t="s">
        <v>311</v>
      </c>
    </row>
    <row r="56" spans="2:5" ht="24.95" customHeight="1">
      <c r="B56" s="270" t="s">
        <v>253</v>
      </c>
      <c r="C56" s="264" t="s">
        <v>134</v>
      </c>
      <c r="D56" s="271"/>
      <c r="E56" s="265" t="s">
        <v>154</v>
      </c>
    </row>
    <row r="57" spans="2:5" ht="24.95" customHeight="1">
      <c r="B57" s="270" t="s">
        <v>254</v>
      </c>
      <c r="C57" s="264" t="s">
        <v>19</v>
      </c>
      <c r="D57" s="271"/>
      <c r="E57" s="265"/>
    </row>
    <row r="58" spans="2:5" ht="24.95" customHeight="1">
      <c r="B58" s="270" t="s">
        <v>255</v>
      </c>
      <c r="C58" s="264" t="s">
        <v>308</v>
      </c>
      <c r="D58" s="271"/>
      <c r="E58" s="265"/>
    </row>
    <row r="59" spans="2:5" ht="24.95" customHeight="1">
      <c r="B59" s="272"/>
      <c r="C59" s="264" t="s">
        <v>309</v>
      </c>
      <c r="D59" s="271"/>
      <c r="E59" s="265"/>
    </row>
    <row r="60" spans="2:5" ht="24.95" customHeight="1">
      <c r="B60" s="272"/>
      <c r="C60" s="264" t="s">
        <v>310</v>
      </c>
      <c r="D60" s="271"/>
      <c r="E60" s="265" t="s">
        <v>306</v>
      </c>
    </row>
    <row r="61" spans="2:5" ht="24.95" customHeight="1">
      <c r="B61" s="270" t="s">
        <v>258</v>
      </c>
      <c r="C61" s="264" t="s">
        <v>24</v>
      </c>
      <c r="D61" s="271"/>
      <c r="E61" s="265"/>
    </row>
    <row r="62" spans="2:5" ht="24.95" customHeight="1">
      <c r="B62" s="273"/>
      <c r="C62" s="274"/>
      <c r="D62" s="275"/>
      <c r="E62" s="276"/>
    </row>
    <row r="63" spans="2:5" ht="24.95" customHeight="1"/>
    <row r="64" spans="2:5" ht="24.95" customHeight="1"/>
    <row r="65" spans="2:8" ht="24.95" customHeight="1"/>
    <row r="66" spans="2:8" ht="24.95" customHeight="1"/>
    <row r="67" spans="2:8" ht="24.95" customHeight="1">
      <c r="H67" s="252" t="s">
        <v>325</v>
      </c>
    </row>
    <row r="68" spans="2:8" ht="24.95" customHeight="1"/>
    <row r="69" spans="2:8" ht="24.95" customHeight="1">
      <c r="B69" s="503" t="s">
        <v>312</v>
      </c>
      <c r="C69" s="503"/>
      <c r="D69" s="503"/>
      <c r="E69" s="503"/>
    </row>
    <row r="70" spans="2:8" ht="24.95" customHeight="1"/>
    <row r="71" spans="2:8" ht="24.95" customHeight="1">
      <c r="B71" s="237" t="s">
        <v>300</v>
      </c>
      <c r="C71" s="237"/>
      <c r="D71" s="533" t="s">
        <v>50</v>
      </c>
      <c r="E71" s="533"/>
    </row>
    <row r="72" spans="2:8" ht="24.95" customHeight="1">
      <c r="B72" s="237" t="s">
        <v>19</v>
      </c>
      <c r="C72" s="237"/>
      <c r="D72" s="533" t="s">
        <v>50</v>
      </c>
      <c r="E72" s="533"/>
    </row>
    <row r="73" spans="2:8" ht="24.95" customHeight="1">
      <c r="B73" s="237" t="s">
        <v>134</v>
      </c>
      <c r="C73" s="237"/>
      <c r="D73" s="533" t="s">
        <v>50</v>
      </c>
      <c r="E73" s="533"/>
    </row>
    <row r="74" spans="2:8" ht="24.95" customHeight="1"/>
    <row r="75" spans="2:8" ht="35.1" customHeight="1">
      <c r="B75" s="277" t="s">
        <v>66</v>
      </c>
      <c r="C75" s="278" t="s">
        <v>313</v>
      </c>
      <c r="D75" s="487" t="s">
        <v>11</v>
      </c>
      <c r="E75" s="487"/>
    </row>
    <row r="76" spans="2:8" ht="24.95" customHeight="1">
      <c r="B76" s="266" t="s">
        <v>252</v>
      </c>
      <c r="C76" s="279" t="s">
        <v>314</v>
      </c>
      <c r="D76" s="526"/>
      <c r="E76" s="527"/>
    </row>
    <row r="77" spans="2:8" ht="24.95" customHeight="1">
      <c r="B77" s="280"/>
      <c r="C77" s="271"/>
      <c r="D77" s="522"/>
      <c r="E77" s="523"/>
    </row>
    <row r="78" spans="2:8" ht="24.95" customHeight="1">
      <c r="B78" s="280"/>
      <c r="C78" s="271"/>
      <c r="D78" s="522"/>
      <c r="E78" s="523"/>
    </row>
    <row r="79" spans="2:8" ht="24.95" customHeight="1">
      <c r="B79" s="280"/>
      <c r="C79" s="271"/>
      <c r="D79" s="522"/>
      <c r="E79" s="523"/>
    </row>
    <row r="80" spans="2:8" ht="24.95" customHeight="1">
      <c r="B80" s="280"/>
      <c r="C80" s="271"/>
      <c r="D80" s="522"/>
      <c r="E80" s="523"/>
    </row>
    <row r="81" spans="2:5" ht="24.95" customHeight="1">
      <c r="B81" s="280"/>
      <c r="C81" s="271"/>
      <c r="D81" s="522"/>
      <c r="E81" s="523"/>
    </row>
    <row r="82" spans="2:5" ht="24.95" customHeight="1">
      <c r="B82" s="273"/>
      <c r="C82" s="275"/>
      <c r="D82" s="524"/>
      <c r="E82" s="525"/>
    </row>
    <row r="83" spans="2:5" ht="24.95" customHeight="1">
      <c r="B83" s="266" t="s">
        <v>253</v>
      </c>
      <c r="C83" s="279" t="s">
        <v>315</v>
      </c>
      <c r="D83" s="526"/>
      <c r="E83" s="527"/>
    </row>
    <row r="84" spans="2:5" ht="24.95" customHeight="1">
      <c r="B84" s="270"/>
      <c r="C84" s="271"/>
      <c r="D84" s="522"/>
      <c r="E84" s="523"/>
    </row>
    <row r="85" spans="2:5" ht="24.95" customHeight="1">
      <c r="B85" s="280"/>
      <c r="C85" s="271"/>
      <c r="D85" s="522"/>
      <c r="E85" s="523"/>
    </row>
    <row r="86" spans="2:5" ht="24.95" customHeight="1">
      <c r="B86" s="280"/>
      <c r="C86" s="271"/>
      <c r="D86" s="522"/>
      <c r="E86" s="523"/>
    </row>
    <row r="87" spans="2:5" ht="24.95" customHeight="1">
      <c r="B87" s="280"/>
      <c r="C87" s="271"/>
      <c r="D87" s="522"/>
      <c r="E87" s="523"/>
    </row>
    <row r="88" spans="2:5" ht="24.95" customHeight="1">
      <c r="B88" s="280"/>
      <c r="C88" s="271"/>
      <c r="D88" s="522"/>
      <c r="E88" s="523"/>
    </row>
    <row r="89" spans="2:5" ht="24.95" customHeight="1">
      <c r="B89" s="280"/>
      <c r="C89" s="271"/>
      <c r="D89" s="522"/>
      <c r="E89" s="523"/>
    </row>
    <row r="90" spans="2:5" ht="24.95" customHeight="1">
      <c r="B90" s="273"/>
      <c r="C90" s="275"/>
      <c r="D90" s="531"/>
      <c r="E90" s="532"/>
    </row>
    <row r="91" spans="2:5" ht="24.95" customHeight="1">
      <c r="B91" s="270" t="s">
        <v>254</v>
      </c>
      <c r="C91" s="281" t="s">
        <v>316</v>
      </c>
      <c r="D91" s="526"/>
      <c r="E91" s="527"/>
    </row>
    <row r="92" spans="2:5" ht="24.95" customHeight="1">
      <c r="B92" s="280"/>
      <c r="C92" s="271"/>
      <c r="D92" s="522"/>
      <c r="E92" s="523"/>
    </row>
    <row r="93" spans="2:5" ht="24.95" customHeight="1">
      <c r="B93" s="280"/>
      <c r="C93" s="271"/>
      <c r="D93" s="522"/>
      <c r="E93" s="523"/>
    </row>
    <row r="94" spans="2:5" ht="24.95" customHeight="1">
      <c r="B94" s="280"/>
      <c r="C94" s="271"/>
      <c r="D94" s="522"/>
      <c r="E94" s="523"/>
    </row>
    <row r="95" spans="2:5" ht="24.95" customHeight="1">
      <c r="B95" s="280"/>
      <c r="C95" s="271"/>
      <c r="D95" s="522"/>
      <c r="E95" s="523"/>
    </row>
    <row r="96" spans="2:5" ht="24.95" customHeight="1">
      <c r="B96" s="280"/>
      <c r="C96" s="271"/>
      <c r="D96" s="522"/>
      <c r="E96" s="523"/>
    </row>
    <row r="97" spans="2:8" ht="24.95" customHeight="1">
      <c r="B97" s="280"/>
      <c r="C97" s="271"/>
      <c r="D97" s="522"/>
      <c r="E97" s="523"/>
    </row>
    <row r="98" spans="2:8" ht="24.95" customHeight="1">
      <c r="B98" s="273"/>
      <c r="C98" s="275"/>
      <c r="D98" s="531"/>
      <c r="E98" s="532"/>
    </row>
    <row r="99" spans="2:8" ht="24.95" customHeight="1"/>
    <row r="100" spans="2:8" ht="24.95" customHeight="1"/>
    <row r="101" spans="2:8" ht="24.95" customHeight="1">
      <c r="H101" s="252" t="s">
        <v>326</v>
      </c>
    </row>
  </sheetData>
  <sheetProtection password="D167" sheet="1" objects="1" scenarios="1"/>
  <customSheetViews>
    <customSheetView guid="{3AAD01A2-9FF9-4DC3-96F0-2732E879BCFC}" scale="85" showGridLines="0" showRowCol="0" hiddenRows="1" hiddenColumns="1">
      <selection activeCell="C2" sqref="C2:F2"/>
      <pageMargins left="0.51181102362204722" right="0" top="0" bottom="0" header="0" footer="0"/>
      <pageSetup paperSize="9" orientation="portrait" horizontalDpi="4294967294" verticalDpi="0" r:id="rId1"/>
    </customSheetView>
  </customSheetViews>
  <mergeCells count="54">
    <mergeCell ref="D94:E94"/>
    <mergeCell ref="D95:E95"/>
    <mergeCell ref="D96:E96"/>
    <mergeCell ref="D97:E97"/>
    <mergeCell ref="D98:E98"/>
    <mergeCell ref="H21:H27"/>
    <mergeCell ref="D88:E88"/>
    <mergeCell ref="D89:E89"/>
    <mergeCell ref="D90:E90"/>
    <mergeCell ref="D91:E91"/>
    <mergeCell ref="D76:E76"/>
    <mergeCell ref="D77:E77"/>
    <mergeCell ref="D78:E78"/>
    <mergeCell ref="D79:E79"/>
    <mergeCell ref="D80:E80"/>
    <mergeCell ref="D81:E81"/>
    <mergeCell ref="B69:E69"/>
    <mergeCell ref="D71:E71"/>
    <mergeCell ref="D72:E72"/>
    <mergeCell ref="D73:E73"/>
    <mergeCell ref="D75:E75"/>
    <mergeCell ref="D93:E93"/>
    <mergeCell ref="D82:E82"/>
    <mergeCell ref="D83:E83"/>
    <mergeCell ref="D84:E84"/>
    <mergeCell ref="D85:E85"/>
    <mergeCell ref="D86:E86"/>
    <mergeCell ref="D87:E87"/>
    <mergeCell ref="C38:E38"/>
    <mergeCell ref="C35:F35"/>
    <mergeCell ref="E30:F30"/>
    <mergeCell ref="C36:F36"/>
    <mergeCell ref="D92:E92"/>
    <mergeCell ref="B7:C18"/>
    <mergeCell ref="D7:D18"/>
    <mergeCell ref="B19:C30"/>
    <mergeCell ref="D19:D30"/>
    <mergeCell ref="E18:F18"/>
    <mergeCell ref="E19:F19"/>
    <mergeCell ref="E20:F20"/>
    <mergeCell ref="E23:F23"/>
    <mergeCell ref="E24:F24"/>
    <mergeCell ref="E26:F26"/>
    <mergeCell ref="E7:F7"/>
    <mergeCell ref="E8:F8"/>
    <mergeCell ref="E11:F11"/>
    <mergeCell ref="E12:F12"/>
    <mergeCell ref="E14:F14"/>
    <mergeCell ref="E17:F17"/>
    <mergeCell ref="B6:C6"/>
    <mergeCell ref="E6:F6"/>
    <mergeCell ref="B5:F5"/>
    <mergeCell ref="C2:F2"/>
    <mergeCell ref="C3:E3"/>
  </mergeCells>
  <pageMargins left="0.51181102362204722" right="0" top="0" bottom="0" header="0" footer="0"/>
  <pageSetup paperSize="9" orientation="portrait" horizontalDpi="4294967294" verticalDpi="0" r:id="rId2"/>
  <drawing r:id="rId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customSheetViews>
    <customSheetView guid="{3AAD01A2-9FF9-4DC3-96F0-2732E879BCFC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N83"/>
  <sheetViews>
    <sheetView showGridLines="0" showRowColHeaders="0" zoomScale="70" zoomScaleNormal="70" workbookViewId="0">
      <selection activeCell="C5" sqref="C5:F5"/>
    </sheetView>
  </sheetViews>
  <sheetFormatPr defaultColWidth="0" defaultRowHeight="15" zeroHeight="1"/>
  <cols>
    <col min="1" max="1" width="7.5703125" style="163" customWidth="1"/>
    <col min="2" max="2" width="30.42578125" style="163" customWidth="1"/>
    <col min="3" max="3" width="22.42578125" style="163" customWidth="1"/>
    <col min="4" max="4" width="6.42578125" style="185" customWidth="1"/>
    <col min="5" max="5" width="6.140625" style="185" customWidth="1"/>
    <col min="6" max="6" width="14.85546875" style="185" customWidth="1"/>
    <col min="7" max="7" width="27.5703125" style="163" bestFit="1" customWidth="1"/>
    <col min="8" max="8" width="30.7109375" style="163" customWidth="1"/>
    <col min="9" max="9" width="20.85546875" style="163" customWidth="1"/>
    <col min="10" max="10" width="30.7109375" style="163" customWidth="1"/>
    <col min="11" max="11" width="23.28515625" style="163" customWidth="1"/>
    <col min="12" max="12" width="28.7109375" style="163" customWidth="1"/>
    <col min="13" max="14" width="0" style="163" hidden="1" customWidth="1"/>
    <col min="15" max="16384" width="9.140625" style="163" hidden="1"/>
  </cols>
  <sheetData>
    <row r="1" spans="1:12" ht="18.75">
      <c r="A1" s="161"/>
      <c r="B1" s="312" t="s">
        <v>191</v>
      </c>
      <c r="C1" s="312"/>
      <c r="D1" s="312"/>
      <c r="E1" s="312"/>
      <c r="F1" s="312"/>
      <c r="G1" s="162"/>
      <c r="H1" s="162"/>
      <c r="I1" s="162"/>
      <c r="J1" s="162"/>
      <c r="K1" s="162"/>
      <c r="L1" s="162"/>
    </row>
    <row r="2" spans="1:12" ht="15.75" customHeight="1">
      <c r="A2" s="164"/>
      <c r="B2" s="313"/>
      <c r="C2" s="313"/>
      <c r="D2" s="313"/>
      <c r="E2" s="313"/>
      <c r="F2" s="313"/>
      <c r="G2" s="162"/>
      <c r="H2" s="162"/>
      <c r="I2" s="162"/>
      <c r="J2" s="162"/>
      <c r="K2" s="162"/>
      <c r="L2" s="162"/>
    </row>
    <row r="3" spans="1:12" s="169" customFormat="1" ht="24.95" customHeight="1">
      <c r="A3" s="165"/>
      <c r="B3" s="166" t="s">
        <v>185</v>
      </c>
      <c r="C3" s="311" t="s">
        <v>329</v>
      </c>
      <c r="D3" s="311"/>
      <c r="E3" s="311"/>
      <c r="F3" s="311"/>
      <c r="G3" s="167"/>
      <c r="H3" s="314" t="s">
        <v>84</v>
      </c>
      <c r="I3" s="314"/>
      <c r="J3" s="168"/>
      <c r="K3" s="167"/>
      <c r="L3" s="167"/>
    </row>
    <row r="4" spans="1:12" s="169" customFormat="1" ht="24.95" customHeight="1">
      <c r="A4" s="165"/>
      <c r="B4" s="166" t="s">
        <v>186</v>
      </c>
      <c r="C4" s="311" t="s">
        <v>330</v>
      </c>
      <c r="D4" s="311"/>
      <c r="E4" s="311"/>
      <c r="F4" s="311"/>
      <c r="G4" s="167"/>
      <c r="H4" s="316" t="s">
        <v>85</v>
      </c>
      <c r="I4" s="317" t="s">
        <v>226</v>
      </c>
      <c r="J4" s="317"/>
      <c r="K4" s="317"/>
      <c r="L4" s="167"/>
    </row>
    <row r="5" spans="1:12" s="169" customFormat="1" ht="24.95" customHeight="1">
      <c r="A5" s="170"/>
      <c r="B5" s="166" t="s">
        <v>19</v>
      </c>
      <c r="C5" s="307" t="s">
        <v>12</v>
      </c>
      <c r="D5" s="307"/>
      <c r="E5" s="307"/>
      <c r="F5" s="307"/>
      <c r="G5" s="167"/>
      <c r="H5" s="316"/>
      <c r="I5" s="317"/>
      <c r="J5" s="317"/>
      <c r="K5" s="317"/>
      <c r="L5" s="167"/>
    </row>
    <row r="6" spans="1:12" s="169" customFormat="1" ht="50.1" customHeight="1">
      <c r="A6" s="170"/>
      <c r="B6" s="166" t="s">
        <v>20</v>
      </c>
      <c r="C6" s="308" t="str">
        <f>Home!D24</f>
        <v>Jl Sutomo No. 15 Tebing Tinggi</v>
      </c>
      <c r="D6" s="309"/>
      <c r="E6" s="309"/>
      <c r="F6" s="310"/>
      <c r="G6" s="167"/>
      <c r="H6" s="316" t="s">
        <v>86</v>
      </c>
      <c r="I6" s="317" t="s">
        <v>87</v>
      </c>
      <c r="J6" s="317"/>
      <c r="K6" s="317"/>
      <c r="L6" s="167"/>
    </row>
    <row r="7" spans="1:12" s="169" customFormat="1" ht="24.95" customHeight="1">
      <c r="A7" s="170"/>
      <c r="B7" s="166" t="s">
        <v>187</v>
      </c>
      <c r="C7" s="307" t="s">
        <v>331</v>
      </c>
      <c r="D7" s="307"/>
      <c r="E7" s="307"/>
      <c r="F7" s="307"/>
      <c r="G7" s="167"/>
      <c r="H7" s="316"/>
      <c r="I7" s="317"/>
      <c r="J7" s="317"/>
      <c r="K7" s="317"/>
      <c r="L7" s="167"/>
    </row>
    <row r="8" spans="1:12" s="169" customFormat="1" ht="24.95" customHeight="1">
      <c r="A8" s="170"/>
      <c r="B8" s="166" t="s">
        <v>188</v>
      </c>
      <c r="C8" s="307" t="s">
        <v>225</v>
      </c>
      <c r="D8" s="307"/>
      <c r="E8" s="307"/>
      <c r="F8" s="307"/>
      <c r="G8" s="167"/>
      <c r="H8" s="167"/>
      <c r="I8" s="167"/>
      <c r="J8" s="167"/>
      <c r="K8" s="167"/>
      <c r="L8" s="167"/>
    </row>
    <row r="9" spans="1:12" s="169" customFormat="1" ht="24.95" customHeight="1">
      <c r="A9" s="170"/>
      <c r="B9" s="171" t="s">
        <v>57</v>
      </c>
      <c r="C9" s="307" t="s">
        <v>58</v>
      </c>
      <c r="D9" s="307"/>
      <c r="E9" s="307"/>
      <c r="F9" s="307"/>
      <c r="G9" s="167"/>
      <c r="H9" s="318" t="s">
        <v>328</v>
      </c>
      <c r="I9" s="318"/>
      <c r="J9" s="318"/>
      <c r="K9" s="167"/>
      <c r="L9" s="167"/>
    </row>
    <row r="10" spans="1:12" s="169" customFormat="1" ht="24.95" customHeight="1">
      <c r="A10" s="170"/>
      <c r="B10" s="171" t="s">
        <v>216</v>
      </c>
      <c r="C10" s="307" t="s">
        <v>217</v>
      </c>
      <c r="D10" s="307"/>
      <c r="E10" s="307"/>
      <c r="F10" s="307"/>
      <c r="G10" s="167"/>
      <c r="H10" s="319" t="s">
        <v>336</v>
      </c>
      <c r="I10" s="319"/>
      <c r="J10" s="319"/>
      <c r="K10" s="167"/>
      <c r="L10" s="167"/>
    </row>
    <row r="11" spans="1:12" s="169" customFormat="1" ht="24.95" customHeight="1">
      <c r="A11" s="170"/>
      <c r="B11" s="167"/>
      <c r="C11" s="167"/>
      <c r="D11" s="167"/>
      <c r="E11" s="167"/>
      <c r="F11" s="167"/>
      <c r="G11" s="167"/>
      <c r="H11" s="319"/>
      <c r="I11" s="319"/>
      <c r="J11" s="319"/>
      <c r="K11" s="167"/>
      <c r="L11" s="167"/>
    </row>
    <row r="12" spans="1:12" ht="15.75" customHeight="1">
      <c r="A12" s="172"/>
      <c r="B12" s="173"/>
      <c r="C12" s="174"/>
      <c r="D12" s="175"/>
      <c r="E12" s="175"/>
      <c r="F12" s="175"/>
      <c r="G12" s="162"/>
      <c r="H12" s="319"/>
      <c r="I12" s="319"/>
      <c r="J12" s="319"/>
      <c r="K12" s="162"/>
      <c r="L12" s="162"/>
    </row>
    <row r="13" spans="1:12" ht="15.75">
      <c r="A13" s="172"/>
      <c r="B13" s="173"/>
      <c r="C13" s="174"/>
      <c r="D13" s="175"/>
      <c r="E13" s="175"/>
      <c r="F13" s="175"/>
      <c r="G13" s="162"/>
      <c r="H13" s="176"/>
      <c r="I13" s="177"/>
      <c r="J13" s="177"/>
      <c r="K13" s="177"/>
      <c r="L13" s="162"/>
    </row>
    <row r="14" spans="1:12">
      <c r="A14" s="305" t="s">
        <v>1</v>
      </c>
      <c r="B14" s="305" t="s">
        <v>2</v>
      </c>
      <c r="C14" s="305" t="s">
        <v>21</v>
      </c>
      <c r="D14" s="305" t="s">
        <v>53</v>
      </c>
      <c r="E14" s="305"/>
      <c r="F14" s="305"/>
      <c r="G14" s="315" t="s">
        <v>81</v>
      </c>
      <c r="H14" s="315"/>
      <c r="I14" s="315"/>
      <c r="J14" s="315"/>
      <c r="K14" s="315"/>
      <c r="L14" s="315"/>
    </row>
    <row r="15" spans="1:12">
      <c r="A15" s="306"/>
      <c r="B15" s="306"/>
      <c r="C15" s="306"/>
      <c r="D15" s="178" t="s">
        <v>76</v>
      </c>
      <c r="E15" s="178" t="s">
        <v>77</v>
      </c>
      <c r="F15" s="178" t="s">
        <v>78</v>
      </c>
      <c r="G15" s="178" t="s">
        <v>79</v>
      </c>
      <c r="H15" s="178" t="s">
        <v>11</v>
      </c>
      <c r="I15" s="178" t="s">
        <v>80</v>
      </c>
      <c r="J15" s="178" t="s">
        <v>11</v>
      </c>
      <c r="K15" s="178" t="s">
        <v>82</v>
      </c>
      <c r="L15" s="178" t="s">
        <v>11</v>
      </c>
    </row>
    <row r="16" spans="1:12" s="169" customFormat="1" ht="50.1" customHeight="1">
      <c r="A16" s="186">
        <v>1</v>
      </c>
      <c r="B16" s="67" t="str">
        <f>'Data Identitas'!B9</f>
        <v>ADHE JUNAEDY</v>
      </c>
      <c r="C16" s="123">
        <f>'Data Identitas'!C9</f>
        <v>1</v>
      </c>
      <c r="D16" s="187">
        <v>2</v>
      </c>
      <c r="E16" s="187">
        <v>1</v>
      </c>
      <c r="F16" s="187">
        <v>3</v>
      </c>
      <c r="G16" s="188" t="s">
        <v>85</v>
      </c>
      <c r="H16" s="188" t="s">
        <v>88</v>
      </c>
      <c r="I16" s="188" t="s">
        <v>190</v>
      </c>
      <c r="J16" s="188" t="s">
        <v>192</v>
      </c>
      <c r="K16" s="188" t="s">
        <v>193</v>
      </c>
      <c r="L16" s="188" t="s">
        <v>227</v>
      </c>
    </row>
    <row r="17" spans="1:14" s="169" customFormat="1" ht="50.1" customHeight="1">
      <c r="A17" s="189">
        <v>2</v>
      </c>
      <c r="B17" s="68" t="str">
        <f>'Data Identitas'!B10</f>
        <v>ANDRE WINDO SINAGA</v>
      </c>
      <c r="C17" s="124">
        <f>'Data Identitas'!C10</f>
        <v>2</v>
      </c>
      <c r="D17" s="190">
        <v>2</v>
      </c>
      <c r="E17" s="190">
        <v>2</v>
      </c>
      <c r="F17" s="190">
        <v>2</v>
      </c>
      <c r="G17" s="191" t="s">
        <v>85</v>
      </c>
      <c r="H17" s="191"/>
      <c r="I17" s="191"/>
      <c r="J17" s="191"/>
      <c r="K17" s="191"/>
      <c r="L17" s="191"/>
    </row>
    <row r="18" spans="1:14" s="169" customFormat="1" ht="50.1" customHeight="1">
      <c r="A18" s="189">
        <v>3</v>
      </c>
      <c r="B18" s="68" t="str">
        <f>'Data Identitas'!B11</f>
        <v>ANDRIAN DWI PUTRA</v>
      </c>
      <c r="C18" s="124">
        <f>'Data Identitas'!C11</f>
        <v>3</v>
      </c>
      <c r="D18" s="190"/>
      <c r="E18" s="190"/>
      <c r="F18" s="190"/>
      <c r="G18" s="191" t="s">
        <v>85</v>
      </c>
      <c r="H18" s="191"/>
      <c r="I18" s="191"/>
      <c r="J18" s="191"/>
      <c r="K18" s="191"/>
      <c r="L18" s="191"/>
    </row>
    <row r="19" spans="1:14" s="169" customFormat="1" ht="50.1" customHeight="1">
      <c r="A19" s="189">
        <v>4</v>
      </c>
      <c r="B19" s="68" t="str">
        <f>'Data Identitas'!B12</f>
        <v>BAGAS RESTU ANDINA</v>
      </c>
      <c r="C19" s="124">
        <f>'Data Identitas'!C12</f>
        <v>4</v>
      </c>
      <c r="D19" s="190"/>
      <c r="E19" s="190"/>
      <c r="F19" s="190"/>
      <c r="G19" s="191" t="s">
        <v>85</v>
      </c>
      <c r="H19" s="191"/>
      <c r="I19" s="191"/>
      <c r="J19" s="191"/>
      <c r="K19" s="191"/>
      <c r="L19" s="191"/>
    </row>
    <row r="20" spans="1:14" s="169" customFormat="1" ht="50.1" customHeight="1">
      <c r="A20" s="189">
        <v>5</v>
      </c>
      <c r="B20" s="68" t="str">
        <f>'Data Identitas'!B13</f>
        <v>BAMBANG EDI NURCHOLIC</v>
      </c>
      <c r="C20" s="124">
        <f>'Data Identitas'!C13</f>
        <v>5</v>
      </c>
      <c r="D20" s="190"/>
      <c r="E20" s="190"/>
      <c r="F20" s="190"/>
      <c r="G20" s="191" t="s">
        <v>85</v>
      </c>
      <c r="H20" s="191"/>
      <c r="I20" s="191"/>
      <c r="J20" s="191"/>
      <c r="K20" s="191"/>
      <c r="L20" s="191"/>
    </row>
    <row r="21" spans="1:14" s="169" customFormat="1" ht="50.1" customHeight="1">
      <c r="A21" s="189">
        <v>6</v>
      </c>
      <c r="B21" s="68" t="str">
        <f>'Data Identitas'!B14</f>
        <v>CHEIRANNY SINAGA</v>
      </c>
      <c r="C21" s="124">
        <f>'Data Identitas'!C14</f>
        <v>6</v>
      </c>
      <c r="D21" s="190"/>
      <c r="E21" s="190"/>
      <c r="F21" s="190"/>
      <c r="G21" s="191" t="s">
        <v>85</v>
      </c>
      <c r="H21" s="191"/>
      <c r="I21" s="191"/>
      <c r="J21" s="191"/>
      <c r="K21" s="191"/>
      <c r="L21" s="191"/>
    </row>
    <row r="22" spans="1:14" s="169" customFormat="1" ht="50.1" customHeight="1">
      <c r="A22" s="189">
        <v>7</v>
      </c>
      <c r="B22" s="68" t="str">
        <f>'Data Identitas'!B15</f>
        <v>CIKA VIRANTY</v>
      </c>
      <c r="C22" s="124">
        <f>'Data Identitas'!C15</f>
        <v>7</v>
      </c>
      <c r="D22" s="190"/>
      <c r="E22" s="190"/>
      <c r="F22" s="190"/>
      <c r="G22" s="191" t="s">
        <v>85</v>
      </c>
      <c r="H22" s="191"/>
      <c r="I22" s="191"/>
      <c r="J22" s="191"/>
      <c r="K22" s="191"/>
      <c r="L22" s="191"/>
    </row>
    <row r="23" spans="1:14" s="169" customFormat="1" ht="50.1" customHeight="1">
      <c r="A23" s="189">
        <v>8</v>
      </c>
      <c r="B23" s="68" t="str">
        <f>'Data Identitas'!B16</f>
        <v>DITAMI ASWANDA SARAGIH</v>
      </c>
      <c r="C23" s="124">
        <f>'Data Identitas'!C16</f>
        <v>8</v>
      </c>
      <c r="D23" s="190"/>
      <c r="E23" s="190"/>
      <c r="F23" s="190"/>
      <c r="G23" s="191" t="s">
        <v>85</v>
      </c>
      <c r="H23" s="191"/>
      <c r="I23" s="191"/>
      <c r="J23" s="191"/>
      <c r="K23" s="191"/>
      <c r="L23" s="191"/>
    </row>
    <row r="24" spans="1:14" s="169" customFormat="1" ht="50.1" customHeight="1">
      <c r="A24" s="189">
        <v>9</v>
      </c>
      <c r="B24" s="68" t="str">
        <f>'Data Identitas'!B17</f>
        <v>DZIHAN CHAIRANI</v>
      </c>
      <c r="C24" s="124">
        <f>'Data Identitas'!C17</f>
        <v>9</v>
      </c>
      <c r="D24" s="190"/>
      <c r="E24" s="190"/>
      <c r="F24" s="190"/>
      <c r="G24" s="191" t="s">
        <v>85</v>
      </c>
      <c r="H24" s="191"/>
      <c r="I24" s="191"/>
      <c r="J24" s="191"/>
      <c r="K24" s="191"/>
      <c r="L24" s="191"/>
    </row>
    <row r="25" spans="1:14" s="169" customFormat="1" ht="50.1" customHeight="1">
      <c r="A25" s="189">
        <v>10</v>
      </c>
      <c r="B25" s="68" t="str">
        <f>'Data Identitas'!B18</f>
        <v>ERVINA GAMARIA HUTAGALUNG</v>
      </c>
      <c r="C25" s="124">
        <f>'Data Identitas'!C18</f>
        <v>10</v>
      </c>
      <c r="D25" s="190"/>
      <c r="E25" s="190"/>
      <c r="F25" s="190"/>
      <c r="G25" s="191" t="s">
        <v>85</v>
      </c>
      <c r="H25" s="191"/>
      <c r="I25" s="191"/>
      <c r="J25" s="191"/>
      <c r="K25" s="191"/>
      <c r="L25" s="191"/>
    </row>
    <row r="26" spans="1:14" s="169" customFormat="1" ht="50.1" customHeight="1">
      <c r="A26" s="189">
        <v>11</v>
      </c>
      <c r="B26" s="68" t="str">
        <f>'Data Identitas'!B19</f>
        <v>EURICA IMANNUELA ELFRI Br. P</v>
      </c>
      <c r="C26" s="124">
        <f>'Data Identitas'!C19</f>
        <v>11</v>
      </c>
      <c r="D26" s="190"/>
      <c r="E26" s="190"/>
      <c r="F26" s="190"/>
      <c r="G26" s="191" t="s">
        <v>85</v>
      </c>
      <c r="H26" s="191"/>
      <c r="I26" s="191"/>
      <c r="J26" s="191"/>
      <c r="K26" s="191"/>
      <c r="L26" s="191"/>
    </row>
    <row r="27" spans="1:14" s="169" customFormat="1" ht="50.1" customHeight="1">
      <c r="A27" s="189">
        <v>12</v>
      </c>
      <c r="B27" s="68" t="str">
        <f>'Data Identitas'!B20</f>
        <v>FRIZHA ANANTA</v>
      </c>
      <c r="C27" s="124">
        <f>'Data Identitas'!C20</f>
        <v>12</v>
      </c>
      <c r="D27" s="190"/>
      <c r="E27" s="190"/>
      <c r="F27" s="190"/>
      <c r="G27" s="191" t="s">
        <v>85</v>
      </c>
      <c r="H27" s="191"/>
      <c r="I27" s="191"/>
      <c r="J27" s="191"/>
      <c r="K27" s="191"/>
      <c r="L27" s="191"/>
    </row>
    <row r="28" spans="1:14" s="169" customFormat="1" ht="50.1" customHeight="1">
      <c r="A28" s="189">
        <v>13</v>
      </c>
      <c r="B28" s="68" t="str">
        <f>'Data Identitas'!B21</f>
        <v>HOTMAN MANULLANG</v>
      </c>
      <c r="C28" s="124">
        <f>'Data Identitas'!C21</f>
        <v>13</v>
      </c>
      <c r="D28" s="190"/>
      <c r="E28" s="190"/>
      <c r="F28" s="190"/>
      <c r="G28" s="191" t="s">
        <v>85</v>
      </c>
      <c r="H28" s="191"/>
      <c r="I28" s="191"/>
      <c r="J28" s="191"/>
      <c r="K28" s="191"/>
      <c r="L28" s="191"/>
    </row>
    <row r="29" spans="1:14" s="169" customFormat="1" ht="50.1" customHeight="1">
      <c r="A29" s="189">
        <v>14</v>
      </c>
      <c r="B29" s="68" t="str">
        <f>'Data Identitas'!B22</f>
        <v>IMAM AKBARI</v>
      </c>
      <c r="C29" s="124">
        <f>'Data Identitas'!C22</f>
        <v>14</v>
      </c>
      <c r="D29" s="192"/>
      <c r="E29" s="192"/>
      <c r="F29" s="192"/>
      <c r="G29" s="191" t="s">
        <v>85</v>
      </c>
      <c r="H29" s="193"/>
      <c r="I29" s="193"/>
      <c r="J29" s="193"/>
      <c r="K29" s="193"/>
      <c r="L29" s="193"/>
      <c r="M29" s="179"/>
      <c r="N29" s="179"/>
    </row>
    <row r="30" spans="1:14" s="169" customFormat="1" ht="50.1" customHeight="1">
      <c r="A30" s="189">
        <v>15</v>
      </c>
      <c r="B30" s="68" t="str">
        <f>'Data Identitas'!B23</f>
        <v>INDAH PUSPITA SARI</v>
      </c>
      <c r="C30" s="124">
        <f>'Data Identitas'!C23</f>
        <v>15</v>
      </c>
      <c r="D30" s="192"/>
      <c r="E30" s="192"/>
      <c r="F30" s="192"/>
      <c r="G30" s="191" t="s">
        <v>85</v>
      </c>
      <c r="H30" s="193"/>
      <c r="I30" s="193"/>
      <c r="J30" s="193"/>
      <c r="K30" s="193"/>
      <c r="L30" s="193"/>
      <c r="M30" s="179"/>
      <c r="N30" s="179"/>
    </row>
    <row r="31" spans="1:14" s="169" customFormat="1" ht="50.1" customHeight="1">
      <c r="A31" s="189">
        <v>16</v>
      </c>
      <c r="B31" s="68" t="str">
        <f>'Data Identitas'!B24</f>
        <v>JHONA TEZIARDO DAMANIK</v>
      </c>
      <c r="C31" s="124">
        <f>'Data Identitas'!C24</f>
        <v>16</v>
      </c>
      <c r="D31" s="190"/>
      <c r="E31" s="190"/>
      <c r="F31" s="190"/>
      <c r="G31" s="191" t="s">
        <v>85</v>
      </c>
      <c r="H31" s="191"/>
      <c r="I31" s="191"/>
      <c r="J31" s="191"/>
      <c r="K31" s="191"/>
      <c r="L31" s="191"/>
    </row>
    <row r="32" spans="1:14" s="169" customFormat="1" ht="50.1" customHeight="1">
      <c r="A32" s="189">
        <v>17</v>
      </c>
      <c r="B32" s="68" t="str">
        <f>'Data Identitas'!B25</f>
        <v>JIMMI ANDRIO</v>
      </c>
      <c r="C32" s="124">
        <f>'Data Identitas'!C25</f>
        <v>17</v>
      </c>
      <c r="D32" s="190"/>
      <c r="E32" s="190"/>
      <c r="F32" s="190"/>
      <c r="G32" s="191" t="s">
        <v>85</v>
      </c>
      <c r="H32" s="191"/>
      <c r="I32" s="191"/>
      <c r="J32" s="191"/>
      <c r="K32" s="191"/>
      <c r="L32" s="191"/>
    </row>
    <row r="33" spans="1:14" s="169" customFormat="1" ht="50.1" customHeight="1">
      <c r="A33" s="189">
        <v>18</v>
      </c>
      <c r="B33" s="68" t="str">
        <f>'Data Identitas'!B26</f>
        <v>JOY HOSANNA</v>
      </c>
      <c r="C33" s="124">
        <f>'Data Identitas'!C26</f>
        <v>18</v>
      </c>
      <c r="D33" s="190"/>
      <c r="E33" s="190"/>
      <c r="F33" s="190"/>
      <c r="G33" s="191" t="s">
        <v>85</v>
      </c>
      <c r="H33" s="191"/>
      <c r="I33" s="191"/>
      <c r="J33" s="191"/>
      <c r="K33" s="191"/>
      <c r="L33" s="191"/>
    </row>
    <row r="34" spans="1:14" s="169" customFormat="1" ht="50.1" customHeight="1">
      <c r="A34" s="189">
        <v>19</v>
      </c>
      <c r="B34" s="68" t="str">
        <f>'Data Identitas'!B27</f>
        <v>LIDYA SEPTIANI SIMATUPANG</v>
      </c>
      <c r="C34" s="124">
        <f>'Data Identitas'!C27</f>
        <v>19</v>
      </c>
      <c r="D34" s="190"/>
      <c r="E34" s="190"/>
      <c r="F34" s="190"/>
      <c r="G34" s="191" t="s">
        <v>85</v>
      </c>
      <c r="H34" s="191"/>
      <c r="I34" s="191"/>
      <c r="J34" s="191"/>
      <c r="K34" s="191"/>
      <c r="L34" s="191"/>
    </row>
    <row r="35" spans="1:14" s="169" customFormat="1" ht="50.1" customHeight="1">
      <c r="A35" s="189">
        <v>20</v>
      </c>
      <c r="B35" s="68" t="str">
        <f>'Data Identitas'!B28</f>
        <v>LORENZ OCTAVIA SIMAMORA</v>
      </c>
      <c r="C35" s="124">
        <f>'Data Identitas'!C28</f>
        <v>20</v>
      </c>
      <c r="D35" s="190"/>
      <c r="E35" s="190"/>
      <c r="F35" s="190"/>
      <c r="G35" s="191" t="s">
        <v>85</v>
      </c>
      <c r="H35" s="191"/>
      <c r="I35" s="191"/>
      <c r="J35" s="191"/>
      <c r="K35" s="191"/>
      <c r="L35" s="191"/>
    </row>
    <row r="36" spans="1:14" s="169" customFormat="1" ht="50.1" customHeight="1">
      <c r="A36" s="189">
        <v>21</v>
      </c>
      <c r="B36" s="68" t="str">
        <f>'Data Identitas'!B29</f>
        <v>MACHRIZA ADDARUNNAFIS PAYFI</v>
      </c>
      <c r="C36" s="124">
        <f>'Data Identitas'!C29</f>
        <v>21</v>
      </c>
      <c r="D36" s="190"/>
      <c r="E36" s="190"/>
      <c r="F36" s="190"/>
      <c r="G36" s="191" t="s">
        <v>85</v>
      </c>
      <c r="H36" s="191"/>
      <c r="I36" s="191"/>
      <c r="J36" s="191"/>
      <c r="K36" s="191"/>
      <c r="L36" s="191"/>
    </row>
    <row r="37" spans="1:14" s="169" customFormat="1" ht="50.1" customHeight="1">
      <c r="A37" s="189">
        <v>22</v>
      </c>
      <c r="B37" s="68" t="str">
        <f>'Data Identitas'!B30</f>
        <v>MAHARANI PUTRI</v>
      </c>
      <c r="C37" s="124">
        <f>'Data Identitas'!C30</f>
        <v>22</v>
      </c>
      <c r="D37" s="190"/>
      <c r="E37" s="190"/>
      <c r="F37" s="190"/>
      <c r="G37" s="191" t="s">
        <v>85</v>
      </c>
      <c r="H37" s="191"/>
      <c r="I37" s="191"/>
      <c r="J37" s="191"/>
      <c r="K37" s="191"/>
      <c r="L37" s="191"/>
    </row>
    <row r="38" spans="1:14" s="169" customFormat="1" ht="50.1" customHeight="1">
      <c r="A38" s="189">
        <v>23</v>
      </c>
      <c r="B38" s="68" t="str">
        <f>'Data Identitas'!B31</f>
        <v>MARCELLINO SIANTURI</v>
      </c>
      <c r="C38" s="124">
        <f>'Data Identitas'!C31</f>
        <v>23</v>
      </c>
      <c r="D38" s="190"/>
      <c r="E38" s="190"/>
      <c r="F38" s="190"/>
      <c r="G38" s="191" t="s">
        <v>85</v>
      </c>
      <c r="H38" s="191"/>
      <c r="I38" s="191"/>
      <c r="J38" s="191"/>
      <c r="K38" s="191"/>
      <c r="L38" s="191"/>
    </row>
    <row r="39" spans="1:14" s="169" customFormat="1" ht="50.1" customHeight="1">
      <c r="A39" s="189">
        <v>24</v>
      </c>
      <c r="B39" s="68" t="str">
        <f>'Data Identitas'!B32</f>
        <v>MUTIARA ABDILLA SIREGAR</v>
      </c>
      <c r="C39" s="124">
        <f>'Data Identitas'!C32</f>
        <v>24</v>
      </c>
      <c r="D39" s="190"/>
      <c r="E39" s="190"/>
      <c r="F39" s="190"/>
      <c r="G39" s="191" t="s">
        <v>85</v>
      </c>
      <c r="H39" s="191"/>
      <c r="I39" s="191"/>
      <c r="J39" s="191"/>
      <c r="K39" s="191"/>
      <c r="L39" s="191"/>
    </row>
    <row r="40" spans="1:14" s="169" customFormat="1" ht="50.1" customHeight="1">
      <c r="A40" s="189">
        <v>25</v>
      </c>
      <c r="B40" s="68" t="str">
        <f>'Data Identitas'!B33</f>
        <v>NIA MARSELA Br. SEMBIRING</v>
      </c>
      <c r="C40" s="124">
        <f>'Data Identitas'!C33</f>
        <v>25</v>
      </c>
      <c r="D40" s="190"/>
      <c r="E40" s="190"/>
      <c r="F40" s="190"/>
      <c r="G40" s="191" t="s">
        <v>85</v>
      </c>
      <c r="H40" s="191"/>
      <c r="I40" s="191"/>
      <c r="J40" s="191"/>
      <c r="K40" s="191"/>
      <c r="L40" s="191"/>
    </row>
    <row r="41" spans="1:14" s="169" customFormat="1" ht="50.1" customHeight="1">
      <c r="A41" s="189">
        <v>26</v>
      </c>
      <c r="B41" s="68" t="str">
        <f>'Data Identitas'!B34</f>
        <v>NOVITASARI HANDAYANI</v>
      </c>
      <c r="C41" s="124">
        <f>'Data Identitas'!C34</f>
        <v>26</v>
      </c>
      <c r="D41" s="190"/>
      <c r="E41" s="190"/>
      <c r="F41" s="190"/>
      <c r="G41" s="191" t="s">
        <v>85</v>
      </c>
      <c r="H41" s="191"/>
      <c r="I41" s="191"/>
      <c r="J41" s="191"/>
      <c r="K41" s="191"/>
      <c r="L41" s="191"/>
    </row>
    <row r="42" spans="1:14" s="169" customFormat="1" ht="50.1" customHeight="1">
      <c r="A42" s="189">
        <v>27</v>
      </c>
      <c r="B42" s="68" t="str">
        <f>'Data Identitas'!B35</f>
        <v>PIERRE SAHADUTA SIMBOLON</v>
      </c>
      <c r="C42" s="124">
        <f>'Data Identitas'!C35</f>
        <v>27</v>
      </c>
      <c r="D42" s="190"/>
      <c r="E42" s="190"/>
      <c r="F42" s="190"/>
      <c r="G42" s="191" t="s">
        <v>85</v>
      </c>
      <c r="H42" s="191"/>
      <c r="I42" s="191"/>
      <c r="J42" s="191"/>
      <c r="K42" s="191"/>
      <c r="L42" s="191"/>
    </row>
    <row r="43" spans="1:14" s="169" customFormat="1" ht="50.1" customHeight="1">
      <c r="A43" s="189">
        <v>28</v>
      </c>
      <c r="B43" s="68" t="str">
        <f>'Data Identitas'!B36</f>
        <v>RAISSA LORETTA PURBA</v>
      </c>
      <c r="C43" s="124">
        <f>'Data Identitas'!C36</f>
        <v>28</v>
      </c>
      <c r="D43" s="190"/>
      <c r="E43" s="190"/>
      <c r="F43" s="190"/>
      <c r="G43" s="191" t="s">
        <v>85</v>
      </c>
      <c r="H43" s="191"/>
      <c r="I43" s="191"/>
      <c r="J43" s="191"/>
      <c r="K43" s="191"/>
      <c r="L43" s="191"/>
    </row>
    <row r="44" spans="1:14" s="169" customFormat="1" ht="50.1" customHeight="1">
      <c r="A44" s="189">
        <v>29</v>
      </c>
      <c r="B44" s="68" t="str">
        <f>'Data Identitas'!B37</f>
        <v>RIDHO CHRISTOVER ZALUCHU</v>
      </c>
      <c r="C44" s="124">
        <f>'Data Identitas'!C37</f>
        <v>29</v>
      </c>
      <c r="D44" s="190"/>
      <c r="E44" s="190"/>
      <c r="F44" s="190"/>
      <c r="G44" s="191" t="s">
        <v>85</v>
      </c>
      <c r="H44" s="191"/>
      <c r="I44" s="191"/>
      <c r="J44" s="191"/>
      <c r="K44" s="191"/>
      <c r="L44" s="191"/>
    </row>
    <row r="45" spans="1:14" s="169" customFormat="1" ht="50.1" customHeight="1">
      <c r="A45" s="189">
        <v>30</v>
      </c>
      <c r="B45" s="68" t="str">
        <f>'Data Identitas'!B38</f>
        <v>SAMUEL ANDREY PALEN MNRG</v>
      </c>
      <c r="C45" s="124">
        <f>'Data Identitas'!C38</f>
        <v>30</v>
      </c>
      <c r="D45" s="190"/>
      <c r="E45" s="190"/>
      <c r="F45" s="190"/>
      <c r="G45" s="191" t="s">
        <v>85</v>
      </c>
      <c r="H45" s="191"/>
      <c r="I45" s="191"/>
      <c r="J45" s="191"/>
      <c r="K45" s="191"/>
      <c r="L45" s="191"/>
    </row>
    <row r="46" spans="1:14" s="169" customFormat="1" ht="50.1" customHeight="1">
      <c r="A46" s="189">
        <v>31</v>
      </c>
      <c r="B46" s="68" t="str">
        <f>'Data Identitas'!B39</f>
        <v>SHELDON JHOAN SHABON SITOMPUL</v>
      </c>
      <c r="C46" s="124">
        <f>'Data Identitas'!C39</f>
        <v>31</v>
      </c>
      <c r="D46" s="190"/>
      <c r="E46" s="190"/>
      <c r="F46" s="190"/>
      <c r="G46" s="191" t="s">
        <v>85</v>
      </c>
      <c r="H46" s="191"/>
      <c r="I46" s="191"/>
      <c r="J46" s="191"/>
      <c r="K46" s="191"/>
      <c r="L46" s="191"/>
    </row>
    <row r="47" spans="1:14" s="169" customFormat="1" ht="50.1" customHeight="1">
      <c r="A47" s="189">
        <v>32</v>
      </c>
      <c r="B47" s="68" t="str">
        <f>'Data Identitas'!B40</f>
        <v>SULTAN FARID FAUZI HASIBUAN</v>
      </c>
      <c r="C47" s="124">
        <f>'Data Identitas'!C40</f>
        <v>32</v>
      </c>
      <c r="D47" s="190"/>
      <c r="E47" s="190"/>
      <c r="F47" s="190"/>
      <c r="G47" s="191" t="s">
        <v>85</v>
      </c>
      <c r="H47" s="191"/>
      <c r="I47" s="191"/>
      <c r="J47" s="191"/>
      <c r="K47" s="191"/>
      <c r="L47" s="191"/>
    </row>
    <row r="48" spans="1:14" s="169" customFormat="1" ht="50.1" customHeight="1">
      <c r="A48" s="189">
        <v>33</v>
      </c>
      <c r="B48" s="68" t="str">
        <f>'Data Identitas'!B41</f>
        <v>SYEMA ELSA PUTRI SIRINGO2</v>
      </c>
      <c r="C48" s="124">
        <f>'Data Identitas'!C41</f>
        <v>33</v>
      </c>
      <c r="D48" s="192"/>
      <c r="E48" s="192"/>
      <c r="F48" s="192"/>
      <c r="G48" s="191" t="s">
        <v>85</v>
      </c>
      <c r="H48" s="193"/>
      <c r="I48" s="193"/>
      <c r="J48" s="193"/>
      <c r="K48" s="193"/>
      <c r="L48" s="193"/>
      <c r="M48" s="179"/>
      <c r="N48" s="179"/>
    </row>
    <row r="49" spans="1:14" s="169" customFormat="1" ht="50.1" customHeight="1">
      <c r="A49" s="189">
        <v>34</v>
      </c>
      <c r="B49" s="68" t="str">
        <f>'Data Identitas'!B42</f>
        <v>TERESIA OKARINA BUTAR2</v>
      </c>
      <c r="C49" s="124">
        <f>'Data Identitas'!C42</f>
        <v>34</v>
      </c>
      <c r="D49" s="192"/>
      <c r="E49" s="192"/>
      <c r="F49" s="192"/>
      <c r="G49" s="191" t="s">
        <v>85</v>
      </c>
      <c r="H49" s="193"/>
      <c r="I49" s="193"/>
      <c r="J49" s="193"/>
      <c r="K49" s="193"/>
      <c r="L49" s="193"/>
      <c r="M49" s="179"/>
      <c r="N49" s="179"/>
    </row>
    <row r="50" spans="1:14" s="169" customFormat="1" ht="50.1" customHeight="1">
      <c r="A50" s="189">
        <v>35</v>
      </c>
      <c r="B50" s="68" t="str">
        <f>'Data Identitas'!B43</f>
        <v>WINDY ANDRIANTI</v>
      </c>
      <c r="C50" s="124">
        <f>'Data Identitas'!C43</f>
        <v>35</v>
      </c>
      <c r="D50" s="190"/>
      <c r="E50" s="190"/>
      <c r="F50" s="190"/>
      <c r="G50" s="191" t="s">
        <v>85</v>
      </c>
      <c r="H50" s="191"/>
      <c r="I50" s="191"/>
      <c r="J50" s="191"/>
      <c r="K50" s="191"/>
      <c r="L50" s="191"/>
    </row>
    <row r="51" spans="1:14" s="169" customFormat="1" ht="50.1" customHeight="1">
      <c r="A51" s="189">
        <v>36</v>
      </c>
      <c r="B51" s="68" t="str">
        <f>'Data Identitas'!B44</f>
        <v>YOHANA MARGARETA SILALAHI</v>
      </c>
      <c r="C51" s="124">
        <f>'Data Identitas'!C44</f>
        <v>36</v>
      </c>
      <c r="D51" s="190"/>
      <c r="E51" s="190"/>
      <c r="F51" s="190"/>
      <c r="G51" s="191" t="s">
        <v>85</v>
      </c>
      <c r="H51" s="191"/>
      <c r="I51" s="191"/>
      <c r="J51" s="191"/>
      <c r="K51" s="191"/>
      <c r="L51" s="191"/>
    </row>
    <row r="52" spans="1:14" s="169" customFormat="1" ht="50.1" customHeight="1">
      <c r="A52" s="189">
        <v>37</v>
      </c>
      <c r="B52" s="68" t="str">
        <f>'Data Identitas'!B45</f>
        <v>YONATHAN ELEAZER PANJAITAN</v>
      </c>
      <c r="C52" s="124">
        <f>'Data Identitas'!C45</f>
        <v>37</v>
      </c>
      <c r="D52" s="190"/>
      <c r="E52" s="190"/>
      <c r="F52" s="190"/>
      <c r="G52" s="191" t="s">
        <v>85</v>
      </c>
      <c r="H52" s="191"/>
      <c r="I52" s="191"/>
      <c r="J52" s="191"/>
      <c r="K52" s="191"/>
      <c r="L52" s="191"/>
    </row>
    <row r="53" spans="1:14" s="169" customFormat="1" ht="50.1" customHeight="1">
      <c r="A53" s="189">
        <v>38</v>
      </c>
      <c r="B53" s="68" t="str">
        <f>'Data Identitas'!B46</f>
        <v>ZAHARA 1</v>
      </c>
      <c r="C53" s="124">
        <f>'Data Identitas'!C46</f>
        <v>38</v>
      </c>
      <c r="D53" s="190"/>
      <c r="E53" s="190"/>
      <c r="F53" s="190"/>
      <c r="G53" s="191" t="s">
        <v>85</v>
      </c>
      <c r="H53" s="191"/>
      <c r="I53" s="191"/>
      <c r="J53" s="191"/>
      <c r="K53" s="191"/>
      <c r="L53" s="191"/>
    </row>
    <row r="54" spans="1:14" s="169" customFormat="1" ht="50.1" customHeight="1">
      <c r="A54" s="189">
        <v>39</v>
      </c>
      <c r="B54" s="68" t="str">
        <f>'Data Identitas'!B47</f>
        <v>ZAHARA 2</v>
      </c>
      <c r="C54" s="124">
        <f>'Data Identitas'!C47</f>
        <v>39</v>
      </c>
      <c r="D54" s="190"/>
      <c r="E54" s="190"/>
      <c r="F54" s="190"/>
      <c r="G54" s="191" t="s">
        <v>85</v>
      </c>
      <c r="H54" s="191"/>
      <c r="I54" s="191"/>
      <c r="J54" s="191"/>
      <c r="K54" s="191"/>
      <c r="L54" s="191"/>
    </row>
    <row r="55" spans="1:14" s="169" customFormat="1" ht="50.1" customHeight="1">
      <c r="A55" s="189">
        <v>40</v>
      </c>
      <c r="B55" s="68" t="str">
        <f>'Data Identitas'!B48</f>
        <v>ZAHARA 3</v>
      </c>
      <c r="C55" s="124">
        <f>'Data Identitas'!C48</f>
        <v>40</v>
      </c>
      <c r="D55" s="190"/>
      <c r="E55" s="190"/>
      <c r="F55" s="190"/>
      <c r="G55" s="191" t="s">
        <v>85</v>
      </c>
      <c r="H55" s="191"/>
      <c r="I55" s="191"/>
      <c r="J55" s="191"/>
      <c r="K55" s="191"/>
      <c r="L55" s="191"/>
    </row>
    <row r="56" spans="1:14" s="169" customFormat="1" ht="50.1" customHeight="1">
      <c r="A56" s="189">
        <v>41</v>
      </c>
      <c r="B56" s="68" t="str">
        <f>'Data Identitas'!B49</f>
        <v>ZAHARA 4</v>
      </c>
      <c r="C56" s="124">
        <f>'Data Identitas'!C49</f>
        <v>41</v>
      </c>
      <c r="D56" s="190"/>
      <c r="E56" s="190"/>
      <c r="F56" s="190"/>
      <c r="G56" s="191" t="s">
        <v>85</v>
      </c>
      <c r="H56" s="191"/>
      <c r="I56" s="191"/>
      <c r="J56" s="191"/>
      <c r="K56" s="191"/>
      <c r="L56" s="191"/>
    </row>
    <row r="57" spans="1:14" s="169" customFormat="1" ht="50.1" customHeight="1">
      <c r="A57" s="189">
        <v>42</v>
      </c>
      <c r="B57" s="68" t="str">
        <f>'Data Identitas'!B50</f>
        <v>ZAHARA 5</v>
      </c>
      <c r="C57" s="124">
        <f>'Data Identitas'!C50</f>
        <v>42</v>
      </c>
      <c r="D57" s="190"/>
      <c r="E57" s="190"/>
      <c r="F57" s="190"/>
      <c r="G57" s="191" t="s">
        <v>85</v>
      </c>
      <c r="H57" s="191"/>
      <c r="I57" s="191"/>
      <c r="J57" s="191"/>
      <c r="K57" s="191"/>
      <c r="L57" s="191"/>
    </row>
    <row r="58" spans="1:14" s="169" customFormat="1" ht="50.1" customHeight="1">
      <c r="A58" s="189">
        <v>43</v>
      </c>
      <c r="B58" s="68" t="str">
        <f>'Data Identitas'!B51</f>
        <v>ZAHARA 6</v>
      </c>
      <c r="C58" s="124">
        <f>'Data Identitas'!C51</f>
        <v>43</v>
      </c>
      <c r="D58" s="190"/>
      <c r="E58" s="190"/>
      <c r="F58" s="190"/>
      <c r="G58" s="191" t="s">
        <v>85</v>
      </c>
      <c r="H58" s="191"/>
      <c r="I58" s="191"/>
      <c r="J58" s="191"/>
      <c r="K58" s="191"/>
      <c r="L58" s="191"/>
    </row>
    <row r="59" spans="1:14" s="169" customFormat="1" ht="50.1" customHeight="1">
      <c r="A59" s="189">
        <v>44</v>
      </c>
      <c r="B59" s="68" t="str">
        <f>'Data Identitas'!B52</f>
        <v>ZAHARA 7</v>
      </c>
      <c r="C59" s="124">
        <f>'Data Identitas'!C52</f>
        <v>44</v>
      </c>
      <c r="D59" s="190"/>
      <c r="E59" s="190"/>
      <c r="F59" s="190"/>
      <c r="G59" s="191" t="s">
        <v>85</v>
      </c>
      <c r="H59" s="191"/>
      <c r="I59" s="191"/>
      <c r="J59" s="191"/>
      <c r="K59" s="191"/>
      <c r="L59" s="191"/>
    </row>
    <row r="60" spans="1:14" s="169" customFormat="1" ht="50.1" customHeight="1">
      <c r="A60" s="194">
        <v>45</v>
      </c>
      <c r="B60" s="69" t="str">
        <f>'Data Identitas'!B53</f>
        <v>ZAHARA 8</v>
      </c>
      <c r="C60" s="125">
        <f>'Data Identitas'!C53</f>
        <v>45</v>
      </c>
      <c r="D60" s="195"/>
      <c r="E60" s="195"/>
      <c r="F60" s="195"/>
      <c r="G60" s="196" t="s">
        <v>85</v>
      </c>
      <c r="H60" s="196"/>
      <c r="I60" s="196"/>
      <c r="J60" s="196"/>
      <c r="K60" s="196"/>
      <c r="L60" s="196"/>
    </row>
    <row r="61" spans="1:14" ht="27.95" customHeight="1">
      <c r="A61" s="180"/>
      <c r="B61" s="181"/>
      <c r="C61" s="182"/>
      <c r="D61" s="183"/>
      <c r="E61" s="183"/>
      <c r="F61" s="183"/>
      <c r="G61" s="183"/>
      <c r="H61" s="184"/>
      <c r="I61" s="183"/>
      <c r="J61" s="184"/>
      <c r="K61" s="183"/>
      <c r="L61" s="184"/>
    </row>
    <row r="62" spans="1:14" hidden="1"/>
    <row r="63" spans="1:14" hidden="1"/>
    <row r="64" spans="1:1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</sheetData>
  <sheetProtection password="DFF9" sheet="1" objects="1" scenarios="1" deleteColumns="0" deleteRows="0"/>
  <customSheetViews>
    <customSheetView guid="{3AAD01A2-9FF9-4DC3-96F0-2732E879BCFC}" scale="85" showGridLines="0" showRowCol="0" hiddenRows="1" hiddenColumns="1">
      <pageMargins left="0.7" right="0.7" top="0.75" bottom="0.75" header="0.3" footer="0.3"/>
      <pageSetup paperSize="9" orientation="portrait" horizontalDpi="4294967293" verticalDpi="0" r:id="rId1"/>
    </customSheetView>
  </customSheetViews>
  <mergeCells count="21">
    <mergeCell ref="G14:L14"/>
    <mergeCell ref="H4:H5"/>
    <mergeCell ref="I4:K5"/>
    <mergeCell ref="H6:H7"/>
    <mergeCell ref="I6:K7"/>
    <mergeCell ref="H9:J9"/>
    <mergeCell ref="H10:J12"/>
    <mergeCell ref="C3:F3"/>
    <mergeCell ref="C4:F4"/>
    <mergeCell ref="B1:F2"/>
    <mergeCell ref="C10:F10"/>
    <mergeCell ref="H3:I3"/>
    <mergeCell ref="D14:F14"/>
    <mergeCell ref="A14:A15"/>
    <mergeCell ref="B14:B15"/>
    <mergeCell ref="C14:C15"/>
    <mergeCell ref="C5:F5"/>
    <mergeCell ref="C6:F6"/>
    <mergeCell ref="C7:F7"/>
    <mergeCell ref="C8:F8"/>
    <mergeCell ref="C9:F9"/>
  </mergeCells>
  <pageMargins left="0.7" right="0.7" top="0.75" bottom="0.75" header="0.3" footer="0.3"/>
  <pageSetup paperSize="9" orientation="portrait" horizontalDpi="4294967293" r:id="rId2"/>
  <drawing r:id="rId3"/>
  <legacyDrawing r:id="rId4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3"/>
  </sheetPr>
  <dimension ref="A1:N61"/>
  <sheetViews>
    <sheetView showGridLines="0" showRowColHeaders="0" zoomScale="70" zoomScaleNormal="70" workbookViewId="0">
      <selection activeCell="C3" sqref="C3:M3"/>
    </sheetView>
  </sheetViews>
  <sheetFormatPr defaultColWidth="0" defaultRowHeight="15" zeroHeight="1"/>
  <cols>
    <col min="1" max="1" width="4.5703125" style="127" bestFit="1" customWidth="1"/>
    <col min="2" max="2" width="28.5703125" style="127" customWidth="1"/>
    <col min="3" max="4" width="5.7109375" style="127" customWidth="1"/>
    <col min="5" max="5" width="5.28515625" style="127" customWidth="1"/>
    <col min="6" max="6" width="44.5703125" style="127" customWidth="1"/>
    <col min="7" max="8" width="5.7109375" style="127" customWidth="1"/>
    <col min="9" max="9" width="5.28515625" style="127" customWidth="1"/>
    <col min="10" max="10" width="44.5703125" style="127" customWidth="1"/>
    <col min="11" max="11" width="5.7109375" style="127" customWidth="1"/>
    <col min="12" max="12" width="5.28515625" style="127" customWidth="1"/>
    <col min="13" max="13" width="44.5703125" style="127" customWidth="1"/>
    <col min="14" max="14" width="9.140625" style="128" customWidth="1"/>
    <col min="15" max="16384" width="9.140625" style="128" hidden="1"/>
  </cols>
  <sheetData>
    <row r="1" spans="1:13">
      <c r="C1" s="330" t="str">
        <f>UPPER("PEMERINTAH  "&amp;'Data Raport'!C4:F4)</f>
        <v>PEMERINTAH  KOTA MEDAN</v>
      </c>
      <c r="D1" s="331"/>
      <c r="E1" s="331"/>
      <c r="F1" s="331"/>
      <c r="G1" s="331"/>
      <c r="H1" s="331"/>
      <c r="I1" s="331"/>
      <c r="J1" s="331"/>
      <c r="K1" s="331"/>
      <c r="L1" s="331"/>
      <c r="M1" s="332"/>
    </row>
    <row r="2" spans="1:13" ht="15.75">
      <c r="C2" s="333" t="str">
        <f>UPPER('Data Raport'!C3:F3)</f>
        <v>DINAS PENDIDIKAN KOTA MEDAN</v>
      </c>
      <c r="D2" s="334"/>
      <c r="E2" s="334"/>
      <c r="F2" s="334"/>
      <c r="G2" s="334"/>
      <c r="H2" s="334"/>
      <c r="I2" s="334"/>
      <c r="J2" s="334"/>
      <c r="K2" s="334"/>
      <c r="L2" s="334"/>
      <c r="M2" s="335"/>
    </row>
    <row r="3" spans="1:13" ht="26.25">
      <c r="C3" s="336" t="str">
        <f>UPPER('Data Raport'!C5:F5)</f>
        <v>SMP NEGERI 1 TEBING TINGGI</v>
      </c>
      <c r="D3" s="337"/>
      <c r="E3" s="337"/>
      <c r="F3" s="337"/>
      <c r="G3" s="337"/>
      <c r="H3" s="337"/>
      <c r="I3" s="337"/>
      <c r="J3" s="337"/>
      <c r="K3" s="337"/>
      <c r="L3" s="337"/>
      <c r="M3" s="338"/>
    </row>
    <row r="4" spans="1:13" ht="15" customHeight="1">
      <c r="C4" s="339" t="s">
        <v>0</v>
      </c>
      <c r="D4" s="340"/>
      <c r="E4" s="340"/>
      <c r="F4" s="340"/>
      <c r="G4" s="340"/>
      <c r="H4" s="340"/>
      <c r="I4" s="340"/>
      <c r="J4" s="340"/>
      <c r="K4" s="340"/>
      <c r="L4" s="340"/>
      <c r="M4" s="341"/>
    </row>
    <row r="5" spans="1:13" ht="15" customHeight="1">
      <c r="C5" s="342"/>
      <c r="D5" s="343"/>
      <c r="E5" s="343"/>
      <c r="F5" s="343"/>
      <c r="G5" s="343"/>
      <c r="H5" s="343"/>
      <c r="I5" s="343"/>
      <c r="J5" s="343"/>
      <c r="K5" s="343"/>
      <c r="L5" s="343"/>
      <c r="M5" s="344"/>
    </row>
    <row r="6" spans="1:13" ht="15" customHeight="1">
      <c r="C6" s="345"/>
      <c r="D6" s="346"/>
      <c r="E6" s="346"/>
      <c r="F6" s="346"/>
      <c r="G6" s="346"/>
      <c r="H6" s="346"/>
      <c r="I6" s="346"/>
      <c r="J6" s="346"/>
      <c r="K6" s="346"/>
      <c r="L6" s="346"/>
      <c r="M6" s="347"/>
    </row>
    <row r="7" spans="1:13" ht="15.75">
      <c r="G7" s="129"/>
      <c r="H7" s="129"/>
      <c r="I7" s="129"/>
      <c r="J7" s="129"/>
      <c r="K7" s="129"/>
      <c r="L7" s="129"/>
      <c r="M7" s="129"/>
    </row>
    <row r="8" spans="1:13">
      <c r="B8" s="130" t="s">
        <v>7</v>
      </c>
      <c r="C8" s="131" t="s">
        <v>25</v>
      </c>
      <c r="D8" s="131"/>
      <c r="E8" s="131"/>
      <c r="F8" s="135"/>
      <c r="I8" s="132" t="s">
        <v>10</v>
      </c>
      <c r="J8" s="133" t="str">
        <f>Home!D18</f>
        <v>Genap</v>
      </c>
      <c r="K8" s="132"/>
      <c r="L8" s="134"/>
      <c r="M8" s="134"/>
    </row>
    <row r="9" spans="1:13">
      <c r="B9" s="130" t="s">
        <v>8</v>
      </c>
      <c r="C9" s="321" t="str">
        <f>Home!D16</f>
        <v>7 - 1</v>
      </c>
      <c r="D9" s="321"/>
      <c r="E9" s="321"/>
      <c r="F9" s="135"/>
      <c r="I9" s="136" t="s">
        <v>9</v>
      </c>
      <c r="J9" s="137" t="str">
        <f>Home!D20</f>
        <v>2014/2015</v>
      </c>
      <c r="K9" s="348"/>
      <c r="L9" s="348"/>
      <c r="M9" s="134"/>
    </row>
    <row r="10" spans="1:13">
      <c r="B10" s="130"/>
      <c r="C10" s="135"/>
      <c r="D10" s="135"/>
      <c r="E10" s="135"/>
      <c r="F10" s="135"/>
      <c r="G10" s="138"/>
      <c r="H10" s="138"/>
      <c r="I10" s="138"/>
      <c r="J10" s="138"/>
      <c r="K10" s="320"/>
      <c r="L10" s="320"/>
      <c r="M10" s="134"/>
    </row>
    <row r="11" spans="1:13" ht="9" customHeight="1">
      <c r="C11" s="139"/>
      <c r="D11" s="139"/>
      <c r="E11" s="139"/>
      <c r="F11" s="139"/>
    </row>
    <row r="12" spans="1:13" s="140" customFormat="1">
      <c r="A12" s="322" t="s">
        <v>1</v>
      </c>
      <c r="B12" s="322" t="s">
        <v>2</v>
      </c>
      <c r="C12" s="323" t="s">
        <v>4</v>
      </c>
      <c r="D12" s="324"/>
      <c r="E12" s="324"/>
      <c r="F12" s="325"/>
      <c r="G12" s="326" t="s">
        <v>5</v>
      </c>
      <c r="H12" s="327"/>
      <c r="I12" s="327"/>
      <c r="J12" s="328"/>
      <c r="K12" s="329" t="s">
        <v>13</v>
      </c>
      <c r="L12" s="329"/>
      <c r="M12" s="329"/>
    </row>
    <row r="13" spans="1:13">
      <c r="A13" s="322"/>
      <c r="B13" s="322"/>
      <c r="C13" s="141" t="s">
        <v>14</v>
      </c>
      <c r="D13" s="141" t="s">
        <v>15</v>
      </c>
      <c r="E13" s="142" t="s">
        <v>16</v>
      </c>
      <c r="F13" s="142" t="s">
        <v>17</v>
      </c>
      <c r="G13" s="143" t="s">
        <v>14</v>
      </c>
      <c r="H13" s="143" t="s">
        <v>15</v>
      </c>
      <c r="I13" s="144" t="s">
        <v>16</v>
      </c>
      <c r="J13" s="144" t="s">
        <v>17</v>
      </c>
      <c r="K13" s="145" t="s">
        <v>18</v>
      </c>
      <c r="L13" s="145" t="s">
        <v>16</v>
      </c>
      <c r="M13" s="145" t="s">
        <v>17</v>
      </c>
    </row>
    <row r="14" spans="1:13" s="146" customFormat="1" ht="38.1" customHeight="1">
      <c r="A14" s="155">
        <v>1</v>
      </c>
      <c r="B14" s="156" t="str">
        <f>'Data Identitas'!B9</f>
        <v>ADHE JUNAEDY</v>
      </c>
      <c r="C14" s="126"/>
      <c r="D14" s="126"/>
      <c r="E14" s="126"/>
      <c r="F14" s="286"/>
      <c r="G14" s="126"/>
      <c r="H14" s="126"/>
      <c r="I14" s="126"/>
      <c r="J14" s="286"/>
      <c r="K14" s="126"/>
      <c r="L14" s="126"/>
      <c r="M14" s="286"/>
    </row>
    <row r="15" spans="1:13" s="146" customFormat="1" ht="38.1" customHeight="1">
      <c r="A15" s="155">
        <v>2</v>
      </c>
      <c r="B15" s="156" t="str">
        <f>'Data Identitas'!B10</f>
        <v>ANDRE WINDO SINAGA</v>
      </c>
      <c r="C15" s="126"/>
      <c r="D15" s="126"/>
      <c r="E15" s="126"/>
      <c r="F15" s="286"/>
      <c r="G15" s="126"/>
      <c r="H15" s="126"/>
      <c r="I15" s="126"/>
      <c r="J15" s="286"/>
      <c r="K15" s="126"/>
      <c r="L15" s="126"/>
      <c r="M15" s="286"/>
    </row>
    <row r="16" spans="1:13" s="146" customFormat="1" ht="38.1" customHeight="1">
      <c r="A16" s="155">
        <v>3</v>
      </c>
      <c r="B16" s="156" t="str">
        <f>'Data Identitas'!B11</f>
        <v>ANDRIAN DWI PUTRA</v>
      </c>
      <c r="C16" s="126"/>
      <c r="D16" s="126"/>
      <c r="E16" s="126"/>
      <c r="F16" s="286"/>
      <c r="G16" s="126"/>
      <c r="H16" s="126"/>
      <c r="I16" s="126"/>
      <c r="J16" s="286"/>
      <c r="K16" s="126"/>
      <c r="L16" s="126"/>
      <c r="M16" s="286"/>
    </row>
    <row r="17" spans="1:13" s="146" customFormat="1" ht="38.1" customHeight="1">
      <c r="A17" s="155">
        <v>4</v>
      </c>
      <c r="B17" s="156" t="str">
        <f>'Data Identitas'!B12</f>
        <v>BAGAS RESTU ANDINA</v>
      </c>
      <c r="C17" s="126"/>
      <c r="D17" s="126"/>
      <c r="E17" s="126"/>
      <c r="F17" s="286"/>
      <c r="G17" s="126"/>
      <c r="H17" s="126"/>
      <c r="I17" s="126"/>
      <c r="J17" s="286"/>
      <c r="K17" s="126"/>
      <c r="L17" s="126"/>
      <c r="M17" s="286"/>
    </row>
    <row r="18" spans="1:13" s="146" customFormat="1" ht="38.1" customHeight="1">
      <c r="A18" s="155">
        <v>5</v>
      </c>
      <c r="B18" s="156" t="str">
        <f>'Data Identitas'!B13</f>
        <v>BAMBANG EDI NURCHOLIC</v>
      </c>
      <c r="C18" s="126"/>
      <c r="D18" s="126"/>
      <c r="E18" s="126"/>
      <c r="F18" s="286"/>
      <c r="G18" s="126"/>
      <c r="H18" s="126"/>
      <c r="I18" s="126"/>
      <c r="J18" s="286"/>
      <c r="K18" s="126"/>
      <c r="L18" s="126"/>
      <c r="M18" s="286"/>
    </row>
    <row r="19" spans="1:13" s="146" customFormat="1" ht="38.1" customHeight="1">
      <c r="A19" s="155">
        <v>6</v>
      </c>
      <c r="B19" s="156" t="str">
        <f>'Data Identitas'!B14</f>
        <v>CHEIRANNY SINAGA</v>
      </c>
      <c r="C19" s="126"/>
      <c r="D19" s="126"/>
      <c r="E19" s="126"/>
      <c r="F19" s="286"/>
      <c r="G19" s="126"/>
      <c r="H19" s="126"/>
      <c r="I19" s="126"/>
      <c r="J19" s="286"/>
      <c r="K19" s="126"/>
      <c r="L19" s="126"/>
      <c r="M19" s="286"/>
    </row>
    <row r="20" spans="1:13" s="146" customFormat="1" ht="38.1" customHeight="1">
      <c r="A20" s="155">
        <v>7</v>
      </c>
      <c r="B20" s="156" t="str">
        <f>'Data Identitas'!B15</f>
        <v>CIKA VIRANTY</v>
      </c>
      <c r="C20" s="126"/>
      <c r="D20" s="126"/>
      <c r="E20" s="126"/>
      <c r="F20" s="286"/>
      <c r="G20" s="126"/>
      <c r="H20" s="126"/>
      <c r="I20" s="126"/>
      <c r="J20" s="286"/>
      <c r="K20" s="126"/>
      <c r="L20" s="126"/>
      <c r="M20" s="286"/>
    </row>
    <row r="21" spans="1:13" s="146" customFormat="1" ht="38.1" customHeight="1">
      <c r="A21" s="155">
        <v>8</v>
      </c>
      <c r="B21" s="156" t="str">
        <f>'Data Identitas'!B16</f>
        <v>DITAMI ASWANDA SARAGIH</v>
      </c>
      <c r="C21" s="126"/>
      <c r="D21" s="126"/>
      <c r="E21" s="126"/>
      <c r="F21" s="286"/>
      <c r="G21" s="126"/>
      <c r="H21" s="126"/>
      <c r="I21" s="126"/>
      <c r="J21" s="286"/>
      <c r="K21" s="126"/>
      <c r="L21" s="126"/>
      <c r="M21" s="286"/>
    </row>
    <row r="22" spans="1:13" s="146" customFormat="1" ht="38.1" customHeight="1">
      <c r="A22" s="155">
        <v>9</v>
      </c>
      <c r="B22" s="156" t="str">
        <f>'Data Identitas'!B17</f>
        <v>DZIHAN CHAIRANI</v>
      </c>
      <c r="C22" s="126"/>
      <c r="D22" s="126"/>
      <c r="E22" s="126"/>
      <c r="F22" s="286"/>
      <c r="G22" s="126"/>
      <c r="H22" s="126"/>
      <c r="I22" s="126"/>
      <c r="J22" s="286"/>
      <c r="K22" s="126"/>
      <c r="L22" s="126"/>
      <c r="M22" s="286"/>
    </row>
    <row r="23" spans="1:13" s="146" customFormat="1" ht="38.1" customHeight="1">
      <c r="A23" s="155">
        <v>10</v>
      </c>
      <c r="B23" s="156" t="str">
        <f>'Data Identitas'!B18</f>
        <v>ERVINA GAMARIA HUTAGALUNG</v>
      </c>
      <c r="C23" s="126"/>
      <c r="D23" s="126"/>
      <c r="E23" s="126"/>
      <c r="F23" s="286"/>
      <c r="G23" s="126"/>
      <c r="H23" s="126"/>
      <c r="I23" s="126"/>
      <c r="J23" s="286"/>
      <c r="K23" s="126"/>
      <c r="L23" s="126"/>
      <c r="M23" s="286"/>
    </row>
    <row r="24" spans="1:13" s="146" customFormat="1" ht="38.1" customHeight="1">
      <c r="A24" s="155">
        <v>11</v>
      </c>
      <c r="B24" s="156" t="str">
        <f>'Data Identitas'!B19</f>
        <v>EURICA IMANNUELA ELFRI Br. P</v>
      </c>
      <c r="C24" s="126"/>
      <c r="D24" s="126"/>
      <c r="E24" s="126"/>
      <c r="F24" s="286"/>
      <c r="G24" s="126"/>
      <c r="H24" s="126"/>
      <c r="I24" s="126"/>
      <c r="J24" s="286"/>
      <c r="K24" s="126"/>
      <c r="L24" s="126"/>
      <c r="M24" s="286"/>
    </row>
    <row r="25" spans="1:13" s="146" customFormat="1" ht="38.1" customHeight="1">
      <c r="A25" s="155">
        <v>12</v>
      </c>
      <c r="B25" s="156" t="str">
        <f>'Data Identitas'!B20</f>
        <v>FRIZHA ANANTA</v>
      </c>
      <c r="C25" s="126"/>
      <c r="D25" s="126"/>
      <c r="E25" s="126"/>
      <c r="F25" s="286"/>
      <c r="G25" s="126"/>
      <c r="H25" s="126"/>
      <c r="I25" s="126"/>
      <c r="J25" s="286"/>
      <c r="K25" s="126"/>
      <c r="L25" s="126"/>
      <c r="M25" s="286"/>
    </row>
    <row r="26" spans="1:13" s="146" customFormat="1" ht="38.1" customHeight="1">
      <c r="A26" s="155">
        <v>13</v>
      </c>
      <c r="B26" s="156" t="str">
        <f>'Data Identitas'!B21</f>
        <v>HOTMAN MANULLANG</v>
      </c>
      <c r="C26" s="126"/>
      <c r="D26" s="126"/>
      <c r="E26" s="126"/>
      <c r="F26" s="286"/>
      <c r="G26" s="126"/>
      <c r="H26" s="126"/>
      <c r="I26" s="126"/>
      <c r="J26" s="286"/>
      <c r="K26" s="126"/>
      <c r="L26" s="126"/>
      <c r="M26" s="286"/>
    </row>
    <row r="27" spans="1:13" s="146" customFormat="1" ht="38.1" customHeight="1">
      <c r="A27" s="155">
        <v>14</v>
      </c>
      <c r="B27" s="156" t="str">
        <f>'Data Identitas'!B22</f>
        <v>IMAM AKBARI</v>
      </c>
      <c r="C27" s="126"/>
      <c r="D27" s="126"/>
      <c r="E27" s="126"/>
      <c r="F27" s="286"/>
      <c r="G27" s="126"/>
      <c r="H27" s="126"/>
      <c r="I27" s="126"/>
      <c r="J27" s="286"/>
      <c r="K27" s="126"/>
      <c r="L27" s="126"/>
      <c r="M27" s="286"/>
    </row>
    <row r="28" spans="1:13" s="146" customFormat="1" ht="38.1" customHeight="1">
      <c r="A28" s="155">
        <v>15</v>
      </c>
      <c r="B28" s="156" t="str">
        <f>'Data Identitas'!B23</f>
        <v>INDAH PUSPITA SARI</v>
      </c>
      <c r="C28" s="126"/>
      <c r="D28" s="126"/>
      <c r="E28" s="126"/>
      <c r="F28" s="286"/>
      <c r="G28" s="126"/>
      <c r="H28" s="126"/>
      <c r="I28" s="126"/>
      <c r="J28" s="286"/>
      <c r="K28" s="126"/>
      <c r="L28" s="126"/>
      <c r="M28" s="286"/>
    </row>
    <row r="29" spans="1:13" s="146" customFormat="1" ht="38.1" customHeight="1">
      <c r="A29" s="155">
        <v>16</v>
      </c>
      <c r="B29" s="156" t="str">
        <f>'Data Identitas'!B24</f>
        <v>JHONA TEZIARDO DAMANIK</v>
      </c>
      <c r="C29" s="126"/>
      <c r="D29" s="126"/>
      <c r="E29" s="126"/>
      <c r="F29" s="286"/>
      <c r="G29" s="126"/>
      <c r="H29" s="126"/>
      <c r="I29" s="126"/>
      <c r="J29" s="286"/>
      <c r="K29" s="126"/>
      <c r="L29" s="126"/>
      <c r="M29" s="286"/>
    </row>
    <row r="30" spans="1:13" s="146" customFormat="1" ht="38.1" customHeight="1">
      <c r="A30" s="155">
        <v>17</v>
      </c>
      <c r="B30" s="156" t="str">
        <f>'Data Identitas'!B25</f>
        <v>JIMMI ANDRIO</v>
      </c>
      <c r="C30" s="126"/>
      <c r="D30" s="126"/>
      <c r="E30" s="126"/>
      <c r="F30" s="286"/>
      <c r="G30" s="126"/>
      <c r="H30" s="126"/>
      <c r="I30" s="126"/>
      <c r="J30" s="286"/>
      <c r="K30" s="126"/>
      <c r="L30" s="126"/>
      <c r="M30" s="286"/>
    </row>
    <row r="31" spans="1:13" s="146" customFormat="1" ht="38.1" customHeight="1">
      <c r="A31" s="155">
        <v>18</v>
      </c>
      <c r="B31" s="156" t="str">
        <f>'Data Identitas'!B26</f>
        <v>JOY HOSANNA</v>
      </c>
      <c r="C31" s="126"/>
      <c r="D31" s="126"/>
      <c r="E31" s="126"/>
      <c r="F31" s="286"/>
      <c r="G31" s="126"/>
      <c r="H31" s="126"/>
      <c r="I31" s="126"/>
      <c r="J31" s="286"/>
      <c r="K31" s="126"/>
      <c r="L31" s="126"/>
      <c r="M31" s="286"/>
    </row>
    <row r="32" spans="1:13" s="146" customFormat="1" ht="38.1" customHeight="1">
      <c r="A32" s="155">
        <v>19</v>
      </c>
      <c r="B32" s="156" t="str">
        <f>'Data Identitas'!B27</f>
        <v>LIDYA SEPTIANI SIMATUPANG</v>
      </c>
      <c r="C32" s="126"/>
      <c r="D32" s="126"/>
      <c r="E32" s="126"/>
      <c r="F32" s="286"/>
      <c r="G32" s="126"/>
      <c r="H32" s="126"/>
      <c r="I32" s="126"/>
      <c r="J32" s="286"/>
      <c r="K32" s="126"/>
      <c r="L32" s="126"/>
      <c r="M32" s="286"/>
    </row>
    <row r="33" spans="1:13" s="146" customFormat="1" ht="38.1" customHeight="1">
      <c r="A33" s="155">
        <v>20</v>
      </c>
      <c r="B33" s="156" t="str">
        <f>'Data Identitas'!B28</f>
        <v>LORENZ OCTAVIA SIMAMORA</v>
      </c>
      <c r="C33" s="126"/>
      <c r="D33" s="126"/>
      <c r="E33" s="126"/>
      <c r="F33" s="286"/>
      <c r="G33" s="126"/>
      <c r="H33" s="126"/>
      <c r="I33" s="126"/>
      <c r="J33" s="286"/>
      <c r="K33" s="126"/>
      <c r="L33" s="126"/>
      <c r="M33" s="286"/>
    </row>
    <row r="34" spans="1:13" s="146" customFormat="1" ht="38.1" customHeight="1">
      <c r="A34" s="155">
        <v>21</v>
      </c>
      <c r="B34" s="156" t="str">
        <f>'Data Identitas'!B29</f>
        <v>MACHRIZA ADDARUNNAFIS PAYFI</v>
      </c>
      <c r="C34" s="126"/>
      <c r="D34" s="126"/>
      <c r="E34" s="126"/>
      <c r="F34" s="286"/>
      <c r="G34" s="126"/>
      <c r="H34" s="126"/>
      <c r="I34" s="126"/>
      <c r="J34" s="286"/>
      <c r="K34" s="126"/>
      <c r="L34" s="126"/>
      <c r="M34" s="286"/>
    </row>
    <row r="35" spans="1:13" s="146" customFormat="1" ht="38.1" customHeight="1">
      <c r="A35" s="155">
        <v>22</v>
      </c>
      <c r="B35" s="156" t="str">
        <f>'Data Identitas'!B30</f>
        <v>MAHARANI PUTRI</v>
      </c>
      <c r="C35" s="126"/>
      <c r="D35" s="126"/>
      <c r="E35" s="126"/>
      <c r="F35" s="286"/>
      <c r="G35" s="126"/>
      <c r="H35" s="126"/>
      <c r="I35" s="126"/>
      <c r="J35" s="286"/>
      <c r="K35" s="126"/>
      <c r="L35" s="126"/>
      <c r="M35" s="286"/>
    </row>
    <row r="36" spans="1:13" s="146" customFormat="1" ht="38.1" customHeight="1">
      <c r="A36" s="155">
        <v>23</v>
      </c>
      <c r="B36" s="156" t="str">
        <f>'Data Identitas'!B31</f>
        <v>MARCELLINO SIANTURI</v>
      </c>
      <c r="C36" s="126"/>
      <c r="D36" s="126"/>
      <c r="E36" s="126"/>
      <c r="F36" s="286"/>
      <c r="G36" s="126"/>
      <c r="H36" s="126"/>
      <c r="I36" s="126"/>
      <c r="J36" s="286"/>
      <c r="K36" s="126"/>
      <c r="L36" s="126"/>
      <c r="M36" s="286"/>
    </row>
    <row r="37" spans="1:13" s="146" customFormat="1" ht="38.1" customHeight="1">
      <c r="A37" s="155">
        <v>24</v>
      </c>
      <c r="B37" s="156" t="str">
        <f>'Data Identitas'!B32</f>
        <v>MUTIARA ABDILLA SIREGAR</v>
      </c>
      <c r="C37" s="126"/>
      <c r="D37" s="126"/>
      <c r="E37" s="126"/>
      <c r="F37" s="286"/>
      <c r="G37" s="126"/>
      <c r="H37" s="126"/>
      <c r="I37" s="126"/>
      <c r="J37" s="286"/>
      <c r="K37" s="126"/>
      <c r="L37" s="126"/>
      <c r="M37" s="286"/>
    </row>
    <row r="38" spans="1:13" s="146" customFormat="1" ht="38.1" customHeight="1">
      <c r="A38" s="155">
        <v>25</v>
      </c>
      <c r="B38" s="156" t="str">
        <f>'Data Identitas'!B33</f>
        <v>NIA MARSELA Br. SEMBIRING</v>
      </c>
      <c r="C38" s="126"/>
      <c r="D38" s="126"/>
      <c r="E38" s="126"/>
      <c r="F38" s="286"/>
      <c r="G38" s="126"/>
      <c r="H38" s="126"/>
      <c r="I38" s="126"/>
      <c r="J38" s="286"/>
      <c r="K38" s="126"/>
      <c r="L38" s="126"/>
      <c r="M38" s="286"/>
    </row>
    <row r="39" spans="1:13" s="146" customFormat="1" ht="38.1" customHeight="1">
      <c r="A39" s="155">
        <v>26</v>
      </c>
      <c r="B39" s="156" t="str">
        <f>'Data Identitas'!B34</f>
        <v>NOVITASARI HANDAYANI</v>
      </c>
      <c r="C39" s="126"/>
      <c r="D39" s="126"/>
      <c r="E39" s="126"/>
      <c r="F39" s="286"/>
      <c r="G39" s="126"/>
      <c r="H39" s="126"/>
      <c r="I39" s="126"/>
      <c r="J39" s="286"/>
      <c r="K39" s="126"/>
      <c r="L39" s="126"/>
      <c r="M39" s="286"/>
    </row>
    <row r="40" spans="1:13" s="146" customFormat="1" ht="38.1" customHeight="1">
      <c r="A40" s="155">
        <v>27</v>
      </c>
      <c r="B40" s="156" t="str">
        <f>'Data Identitas'!B35</f>
        <v>PIERRE SAHADUTA SIMBOLON</v>
      </c>
      <c r="C40" s="126"/>
      <c r="D40" s="126"/>
      <c r="E40" s="126"/>
      <c r="F40" s="286"/>
      <c r="G40" s="126"/>
      <c r="H40" s="126"/>
      <c r="I40" s="126"/>
      <c r="J40" s="286"/>
      <c r="K40" s="126"/>
      <c r="L40" s="126"/>
      <c r="M40" s="286"/>
    </row>
    <row r="41" spans="1:13" s="146" customFormat="1" ht="38.1" customHeight="1">
      <c r="A41" s="155">
        <v>28</v>
      </c>
      <c r="B41" s="156" t="str">
        <f>'Data Identitas'!B36</f>
        <v>RAISSA LORETTA PURBA</v>
      </c>
      <c r="C41" s="126"/>
      <c r="D41" s="126"/>
      <c r="E41" s="126"/>
      <c r="F41" s="286"/>
      <c r="G41" s="126"/>
      <c r="H41" s="126"/>
      <c r="I41" s="126"/>
      <c r="J41" s="286"/>
      <c r="K41" s="126"/>
      <c r="L41" s="126"/>
      <c r="M41" s="286"/>
    </row>
    <row r="42" spans="1:13" s="146" customFormat="1" ht="38.1" customHeight="1">
      <c r="A42" s="155">
        <v>29</v>
      </c>
      <c r="B42" s="156" t="str">
        <f>'Data Identitas'!B37</f>
        <v>RIDHO CHRISTOVER ZALUCHU</v>
      </c>
      <c r="C42" s="126"/>
      <c r="D42" s="126"/>
      <c r="E42" s="126"/>
      <c r="F42" s="286"/>
      <c r="G42" s="126"/>
      <c r="H42" s="126"/>
      <c r="I42" s="126"/>
      <c r="J42" s="286"/>
      <c r="K42" s="126"/>
      <c r="L42" s="126"/>
      <c r="M42" s="286"/>
    </row>
    <row r="43" spans="1:13" s="146" customFormat="1" ht="38.1" customHeight="1">
      <c r="A43" s="155">
        <v>30</v>
      </c>
      <c r="B43" s="156" t="str">
        <f>'Data Identitas'!B38</f>
        <v>SAMUEL ANDREY PALEN MNRG</v>
      </c>
      <c r="C43" s="126"/>
      <c r="D43" s="126"/>
      <c r="E43" s="126"/>
      <c r="F43" s="286"/>
      <c r="G43" s="126"/>
      <c r="H43" s="126"/>
      <c r="I43" s="126"/>
      <c r="J43" s="286"/>
      <c r="K43" s="126"/>
      <c r="L43" s="126"/>
      <c r="M43" s="286"/>
    </row>
    <row r="44" spans="1:13" s="146" customFormat="1" ht="38.1" customHeight="1">
      <c r="A44" s="155">
        <v>31</v>
      </c>
      <c r="B44" s="156" t="str">
        <f>'Data Identitas'!B39</f>
        <v>SHELDON JHOAN SHABON SITOMPUL</v>
      </c>
      <c r="C44" s="126"/>
      <c r="D44" s="126"/>
      <c r="E44" s="126"/>
      <c r="F44" s="286"/>
      <c r="G44" s="126"/>
      <c r="H44" s="126"/>
      <c r="I44" s="126"/>
      <c r="J44" s="286"/>
      <c r="K44" s="126"/>
      <c r="L44" s="126"/>
      <c r="M44" s="286"/>
    </row>
    <row r="45" spans="1:13" s="146" customFormat="1" ht="38.1" customHeight="1">
      <c r="A45" s="155">
        <v>32</v>
      </c>
      <c r="B45" s="156" t="str">
        <f>'Data Identitas'!B40</f>
        <v>SULTAN FARID FAUZI HASIBUAN</v>
      </c>
      <c r="C45" s="126"/>
      <c r="D45" s="126"/>
      <c r="E45" s="126"/>
      <c r="F45" s="286"/>
      <c r="G45" s="126"/>
      <c r="H45" s="126"/>
      <c r="I45" s="126"/>
      <c r="J45" s="286"/>
      <c r="K45" s="126"/>
      <c r="L45" s="126"/>
      <c r="M45" s="286"/>
    </row>
    <row r="46" spans="1:13" s="146" customFormat="1" ht="38.1" customHeight="1">
      <c r="A46" s="155">
        <v>33</v>
      </c>
      <c r="B46" s="156" t="str">
        <f>'Data Identitas'!B41</f>
        <v>SYEMA ELSA PUTRI SIRINGO2</v>
      </c>
      <c r="C46" s="126"/>
      <c r="D46" s="126"/>
      <c r="E46" s="126"/>
      <c r="F46" s="286"/>
      <c r="G46" s="126"/>
      <c r="H46" s="126"/>
      <c r="I46" s="126"/>
      <c r="J46" s="286"/>
      <c r="K46" s="126"/>
      <c r="L46" s="126"/>
      <c r="M46" s="286"/>
    </row>
    <row r="47" spans="1:13" s="146" customFormat="1" ht="38.1" customHeight="1">
      <c r="A47" s="155">
        <v>34</v>
      </c>
      <c r="B47" s="156" t="str">
        <f>'Data Identitas'!B42</f>
        <v>TERESIA OKARINA BUTAR2</v>
      </c>
      <c r="C47" s="126"/>
      <c r="D47" s="126"/>
      <c r="E47" s="126"/>
      <c r="F47" s="286"/>
      <c r="G47" s="126"/>
      <c r="H47" s="126"/>
      <c r="I47" s="126"/>
      <c r="J47" s="286"/>
      <c r="K47" s="126"/>
      <c r="L47" s="126"/>
      <c r="M47" s="286"/>
    </row>
    <row r="48" spans="1:13" s="146" customFormat="1" ht="38.1" customHeight="1">
      <c r="A48" s="155">
        <v>35</v>
      </c>
      <c r="B48" s="156" t="str">
        <f>'Data Identitas'!B43</f>
        <v>WINDY ANDRIANTI</v>
      </c>
      <c r="C48" s="126"/>
      <c r="D48" s="126"/>
      <c r="E48" s="126"/>
      <c r="F48" s="286"/>
      <c r="G48" s="126"/>
      <c r="H48" s="126"/>
      <c r="I48" s="126"/>
      <c r="J48" s="286"/>
      <c r="K48" s="126"/>
      <c r="L48" s="126"/>
      <c r="M48" s="286"/>
    </row>
    <row r="49" spans="1:13" s="146" customFormat="1" ht="38.1" customHeight="1">
      <c r="A49" s="155">
        <v>36</v>
      </c>
      <c r="B49" s="156" t="str">
        <f>'Data Identitas'!B44</f>
        <v>YOHANA MARGARETA SILALAHI</v>
      </c>
      <c r="C49" s="126"/>
      <c r="D49" s="126"/>
      <c r="E49" s="126"/>
      <c r="F49" s="286"/>
      <c r="G49" s="126"/>
      <c r="H49" s="126"/>
      <c r="I49" s="126"/>
      <c r="J49" s="286"/>
      <c r="K49" s="126"/>
      <c r="L49" s="126"/>
      <c r="M49" s="286"/>
    </row>
    <row r="50" spans="1:13" s="146" customFormat="1" ht="38.1" customHeight="1">
      <c r="A50" s="155">
        <v>37</v>
      </c>
      <c r="B50" s="156" t="str">
        <f>'Data Identitas'!B45</f>
        <v>YONATHAN ELEAZER PANJAITAN</v>
      </c>
      <c r="C50" s="126"/>
      <c r="D50" s="126"/>
      <c r="E50" s="126"/>
      <c r="F50" s="286"/>
      <c r="G50" s="126"/>
      <c r="H50" s="126"/>
      <c r="I50" s="126"/>
      <c r="J50" s="286"/>
      <c r="K50" s="126"/>
      <c r="L50" s="126"/>
      <c r="M50" s="286"/>
    </row>
    <row r="51" spans="1:13" s="146" customFormat="1" ht="38.1" customHeight="1">
      <c r="A51" s="155">
        <v>38</v>
      </c>
      <c r="B51" s="156" t="str">
        <f>'Data Identitas'!B46</f>
        <v>ZAHARA 1</v>
      </c>
      <c r="C51" s="126"/>
      <c r="D51" s="126"/>
      <c r="E51" s="126"/>
      <c r="F51" s="286"/>
      <c r="G51" s="126"/>
      <c r="H51" s="126"/>
      <c r="I51" s="126"/>
      <c r="J51" s="286"/>
      <c r="K51" s="126"/>
      <c r="L51" s="126"/>
      <c r="M51" s="286"/>
    </row>
    <row r="52" spans="1:13" s="146" customFormat="1" ht="38.1" customHeight="1">
      <c r="A52" s="155">
        <v>39</v>
      </c>
      <c r="B52" s="156" t="str">
        <f>'Data Identitas'!B47</f>
        <v>ZAHARA 2</v>
      </c>
      <c r="C52" s="126"/>
      <c r="D52" s="126"/>
      <c r="E52" s="126"/>
      <c r="F52" s="286"/>
      <c r="G52" s="126"/>
      <c r="H52" s="126"/>
      <c r="I52" s="126"/>
      <c r="J52" s="286"/>
      <c r="K52" s="126"/>
      <c r="L52" s="126"/>
      <c r="M52" s="286"/>
    </row>
    <row r="53" spans="1:13" s="146" customFormat="1" ht="38.1" customHeight="1">
      <c r="A53" s="155">
        <v>40</v>
      </c>
      <c r="B53" s="156" t="str">
        <f>'Data Identitas'!B48</f>
        <v>ZAHARA 3</v>
      </c>
      <c r="C53" s="126"/>
      <c r="D53" s="126"/>
      <c r="E53" s="126"/>
      <c r="F53" s="286"/>
      <c r="G53" s="126"/>
      <c r="H53" s="126"/>
      <c r="I53" s="126"/>
      <c r="J53" s="286"/>
      <c r="K53" s="126"/>
      <c r="L53" s="126"/>
      <c r="M53" s="286"/>
    </row>
    <row r="54" spans="1:13" s="146" customFormat="1" ht="38.1" customHeight="1">
      <c r="A54" s="155">
        <v>41</v>
      </c>
      <c r="B54" s="156" t="str">
        <f>'Data Identitas'!B49</f>
        <v>ZAHARA 4</v>
      </c>
      <c r="C54" s="126"/>
      <c r="D54" s="126"/>
      <c r="E54" s="126"/>
      <c r="F54" s="286"/>
      <c r="G54" s="126"/>
      <c r="H54" s="126"/>
      <c r="I54" s="126"/>
      <c r="J54" s="286"/>
      <c r="K54" s="126"/>
      <c r="L54" s="126"/>
      <c r="M54" s="286"/>
    </row>
    <row r="55" spans="1:13" s="146" customFormat="1" ht="38.1" customHeight="1">
      <c r="A55" s="155">
        <v>42</v>
      </c>
      <c r="B55" s="156" t="str">
        <f>'Data Identitas'!B50</f>
        <v>ZAHARA 5</v>
      </c>
      <c r="C55" s="126"/>
      <c r="D55" s="126"/>
      <c r="E55" s="126"/>
      <c r="F55" s="286"/>
      <c r="G55" s="126"/>
      <c r="H55" s="126"/>
      <c r="I55" s="126"/>
      <c r="J55" s="286"/>
      <c r="K55" s="126"/>
      <c r="L55" s="126"/>
      <c r="M55" s="286"/>
    </row>
    <row r="56" spans="1:13" s="146" customFormat="1" ht="38.1" customHeight="1">
      <c r="A56" s="155">
        <v>43</v>
      </c>
      <c r="B56" s="156" t="str">
        <f>'Data Identitas'!B51</f>
        <v>ZAHARA 6</v>
      </c>
      <c r="C56" s="126"/>
      <c r="D56" s="126"/>
      <c r="E56" s="126"/>
      <c r="F56" s="286"/>
      <c r="G56" s="126"/>
      <c r="H56" s="126"/>
      <c r="I56" s="126"/>
      <c r="J56" s="286"/>
      <c r="K56" s="126"/>
      <c r="L56" s="126"/>
      <c r="M56" s="286"/>
    </row>
    <row r="57" spans="1:13" s="146" customFormat="1" ht="38.1" customHeight="1">
      <c r="A57" s="155">
        <v>44</v>
      </c>
      <c r="B57" s="156" t="str">
        <f>'Data Identitas'!B52</f>
        <v>ZAHARA 7</v>
      </c>
      <c r="C57" s="126"/>
      <c r="D57" s="126"/>
      <c r="E57" s="126"/>
      <c r="F57" s="286"/>
      <c r="G57" s="126"/>
      <c r="H57" s="126"/>
      <c r="I57" s="126"/>
      <c r="J57" s="286"/>
      <c r="K57" s="126"/>
      <c r="L57" s="126"/>
      <c r="M57" s="286"/>
    </row>
    <row r="58" spans="1:13" s="146" customFormat="1" ht="38.1" customHeight="1">
      <c r="A58" s="155">
        <v>45</v>
      </c>
      <c r="B58" s="156" t="str">
        <f>'Data Identitas'!B53</f>
        <v>ZAHARA 8</v>
      </c>
      <c r="C58" s="126"/>
      <c r="D58" s="126"/>
      <c r="E58" s="126"/>
      <c r="F58" s="286"/>
      <c r="G58" s="126"/>
      <c r="H58" s="126"/>
      <c r="I58" s="126"/>
      <c r="J58" s="286"/>
      <c r="K58" s="126"/>
      <c r="L58" s="126"/>
      <c r="M58" s="286"/>
    </row>
    <row r="59" spans="1:13" ht="20.100000000000001" customHeight="1">
      <c r="A59" s="147"/>
      <c r="B59" s="147" t="s">
        <v>3</v>
      </c>
      <c r="C59" s="148" t="str">
        <f>IFERROR(AVERAGE(C14:C58),"")</f>
        <v/>
      </c>
      <c r="D59" s="148" t="str">
        <f>IFERROR(AVERAGE(D14:D58),"")</f>
        <v/>
      </c>
      <c r="E59" s="148"/>
      <c r="F59" s="148"/>
      <c r="G59" s="148" t="str">
        <f>IFERROR(AVERAGE(G14:G58),"")</f>
        <v/>
      </c>
      <c r="H59" s="148" t="str">
        <f>IFERROR(AVERAGE(H14:H58),"")</f>
        <v/>
      </c>
      <c r="I59" s="148"/>
      <c r="J59" s="148"/>
      <c r="K59" s="148" t="str">
        <f>IFERROR(AVERAGE(K14:K58),"")</f>
        <v/>
      </c>
      <c r="L59" s="148"/>
      <c r="M59" s="148"/>
    </row>
    <row r="60" spans="1:13">
      <c r="A60" s="128"/>
    </row>
    <row r="61" spans="1:13" hidden="1">
      <c r="A61" s="128"/>
    </row>
  </sheetData>
  <sheetProtection password="CCD0" sheet="1" objects="1" scenarios="1"/>
  <customSheetViews>
    <customSheetView guid="{3AAD01A2-9FF9-4DC3-96F0-2732E879BCFC}" showGridLines="0" showRowCol="0" hiddenRows="1" hiddenColumns="1">
      <selection activeCell="J19" sqref="J19"/>
      <pageMargins left="0" right="0" top="0.15748031496062992" bottom="0" header="0.31496062992125984" footer="0.31496062992125984"/>
      <pageSetup paperSize="9" scale="78" orientation="landscape" horizontalDpi="4294967293" r:id="rId1"/>
    </customSheetView>
  </customSheetViews>
  <mergeCells count="12">
    <mergeCell ref="C1:M1"/>
    <mergeCell ref="C2:M2"/>
    <mergeCell ref="C3:M3"/>
    <mergeCell ref="C4:M6"/>
    <mergeCell ref="K9:L9"/>
    <mergeCell ref="K10:L10"/>
    <mergeCell ref="C9:E9"/>
    <mergeCell ref="A12:A13"/>
    <mergeCell ref="B12:B13"/>
    <mergeCell ref="C12:F12"/>
    <mergeCell ref="G12:J12"/>
    <mergeCell ref="K12:M12"/>
  </mergeCells>
  <pageMargins left="0" right="0" top="0.15748031496062992" bottom="0" header="0.31496062992125984" footer="0.31496062992125984"/>
  <pageSetup paperSize="9" scale="78" orientation="landscape" horizontalDpi="4294967293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4"/>
  </sheetPr>
  <dimension ref="A1:N61"/>
  <sheetViews>
    <sheetView showGridLines="0" workbookViewId="0">
      <selection activeCell="A10" sqref="A10"/>
    </sheetView>
  </sheetViews>
  <sheetFormatPr defaultColWidth="0" defaultRowHeight="15" zeroHeight="1"/>
  <cols>
    <col min="1" max="1" width="4.5703125" style="89" bestFit="1" customWidth="1"/>
    <col min="2" max="2" width="28.5703125" style="89" customWidth="1"/>
    <col min="3" max="4" width="5.7109375" style="89" customWidth="1"/>
    <col min="5" max="5" width="5.28515625" style="89" customWidth="1"/>
    <col min="6" max="6" width="44.5703125" style="89" customWidth="1"/>
    <col min="7" max="8" width="5.7109375" style="89" customWidth="1"/>
    <col min="9" max="9" width="5.28515625" style="89" customWidth="1"/>
    <col min="10" max="10" width="44.5703125" style="89" customWidth="1"/>
    <col min="11" max="11" width="5.7109375" style="89" customWidth="1"/>
    <col min="12" max="12" width="5.28515625" style="89" customWidth="1"/>
    <col min="13" max="13" width="44.5703125" style="89" customWidth="1"/>
    <col min="14" max="14" width="9.140625" style="86" customWidth="1"/>
    <col min="15" max="16384" width="9.140625" style="86" hidden="1"/>
  </cols>
  <sheetData>
    <row r="1" spans="1:13">
      <c r="C1" s="349" t="str">
        <f>UPPER("PEMERINTAH  "&amp;'Data Raport'!C4:F4)</f>
        <v>PEMERINTAH  KOTA MEDAN</v>
      </c>
      <c r="D1" s="350"/>
      <c r="E1" s="350"/>
      <c r="F1" s="350"/>
      <c r="G1" s="350"/>
      <c r="H1" s="350"/>
      <c r="I1" s="350"/>
      <c r="J1" s="350"/>
      <c r="K1" s="350"/>
      <c r="L1" s="350"/>
      <c r="M1" s="351"/>
    </row>
    <row r="2" spans="1:13" ht="15" customHeight="1">
      <c r="C2" s="352" t="str">
        <f>UPPER('Data Raport'!C3:F3)</f>
        <v>DINAS PENDIDIKAN KOTA MEDAN</v>
      </c>
      <c r="D2" s="353"/>
      <c r="E2" s="353"/>
      <c r="F2" s="353"/>
      <c r="G2" s="353"/>
      <c r="H2" s="353"/>
      <c r="I2" s="353"/>
      <c r="J2" s="353"/>
      <c r="K2" s="353"/>
      <c r="L2" s="353"/>
      <c r="M2" s="354"/>
    </row>
    <row r="3" spans="1:13" ht="24.95" customHeight="1">
      <c r="C3" s="355" t="str">
        <f>UPPER('Data Raport'!C5:F5)</f>
        <v>SMP NEGERI 1 TEBING TINGGI</v>
      </c>
      <c r="D3" s="356"/>
      <c r="E3" s="356"/>
      <c r="F3" s="356"/>
      <c r="G3" s="356"/>
      <c r="H3" s="356"/>
      <c r="I3" s="356"/>
      <c r="J3" s="356"/>
      <c r="K3" s="356"/>
      <c r="L3" s="356"/>
      <c r="M3" s="357"/>
    </row>
    <row r="4" spans="1:13" ht="15" customHeight="1">
      <c r="C4" s="358" t="s">
        <v>0</v>
      </c>
      <c r="D4" s="359"/>
      <c r="E4" s="359"/>
      <c r="F4" s="359"/>
      <c r="G4" s="359"/>
      <c r="H4" s="359"/>
      <c r="I4" s="359"/>
      <c r="J4" s="359"/>
      <c r="K4" s="359"/>
      <c r="L4" s="359"/>
      <c r="M4" s="360"/>
    </row>
    <row r="5" spans="1:13" ht="15" customHeight="1">
      <c r="C5" s="361"/>
      <c r="D5" s="362"/>
      <c r="E5" s="362"/>
      <c r="F5" s="362"/>
      <c r="G5" s="362"/>
      <c r="H5" s="362"/>
      <c r="I5" s="362"/>
      <c r="J5" s="362"/>
      <c r="K5" s="362"/>
      <c r="L5" s="362"/>
      <c r="M5" s="363"/>
    </row>
    <row r="6" spans="1:13" ht="15" customHeight="1">
      <c r="C6" s="364"/>
      <c r="D6" s="365"/>
      <c r="E6" s="365"/>
      <c r="F6" s="365"/>
      <c r="G6" s="365"/>
      <c r="H6" s="365"/>
      <c r="I6" s="365"/>
      <c r="J6" s="365"/>
      <c r="K6" s="365"/>
      <c r="L6" s="365"/>
      <c r="M6" s="366"/>
    </row>
    <row r="7" spans="1:13" ht="15.75">
      <c r="G7" s="1"/>
      <c r="H7" s="1"/>
      <c r="I7" s="1"/>
      <c r="J7" s="1"/>
      <c r="K7" s="1"/>
      <c r="L7" s="1"/>
      <c r="M7" s="1"/>
    </row>
    <row r="8" spans="1:13">
      <c r="B8" s="5" t="s">
        <v>7</v>
      </c>
      <c r="C8" s="15" t="s">
        <v>26</v>
      </c>
      <c r="D8" s="15"/>
      <c r="E8" s="15"/>
      <c r="F8" s="85"/>
      <c r="I8" s="8" t="s">
        <v>10</v>
      </c>
      <c r="J8" s="122" t="str">
        <f>Home!D18</f>
        <v>Genap</v>
      </c>
      <c r="K8" s="8"/>
      <c r="L8" s="14"/>
      <c r="M8" s="14"/>
    </row>
    <row r="9" spans="1:13">
      <c r="B9" s="5" t="s">
        <v>8</v>
      </c>
      <c r="C9" s="367" t="str">
        <f>Home!D16</f>
        <v>7 - 1</v>
      </c>
      <c r="D9" s="367"/>
      <c r="E9" s="367"/>
      <c r="F9" s="85"/>
      <c r="I9" s="9" t="s">
        <v>9</v>
      </c>
      <c r="J9" s="84" t="str">
        <f>Home!D20</f>
        <v>2014/2015</v>
      </c>
      <c r="K9" s="368"/>
      <c r="L9" s="368"/>
      <c r="M9" s="14"/>
    </row>
    <row r="10" spans="1:13">
      <c r="B10" s="5"/>
      <c r="C10" s="85"/>
      <c r="D10" s="85"/>
      <c r="E10" s="85"/>
      <c r="F10" s="85"/>
      <c r="G10" s="7"/>
      <c r="H10" s="7"/>
      <c r="I10" s="7"/>
      <c r="J10" s="7"/>
      <c r="K10" s="369"/>
      <c r="L10" s="369"/>
      <c r="M10" s="14"/>
    </row>
    <row r="11" spans="1:13">
      <c r="C11" s="87"/>
      <c r="D11" s="87"/>
      <c r="E11" s="87"/>
      <c r="F11" s="87"/>
    </row>
    <row r="12" spans="1:13" s="2" customFormat="1">
      <c r="A12" s="370" t="s">
        <v>1</v>
      </c>
      <c r="B12" s="370" t="s">
        <v>2</v>
      </c>
      <c r="C12" s="371" t="s">
        <v>4</v>
      </c>
      <c r="D12" s="372"/>
      <c r="E12" s="372"/>
      <c r="F12" s="373"/>
      <c r="G12" s="374" t="s">
        <v>5</v>
      </c>
      <c r="H12" s="375"/>
      <c r="I12" s="375"/>
      <c r="J12" s="376"/>
      <c r="K12" s="377" t="s">
        <v>13</v>
      </c>
      <c r="L12" s="377"/>
      <c r="M12" s="377"/>
    </row>
    <row r="13" spans="1:13">
      <c r="A13" s="370"/>
      <c r="B13" s="370"/>
      <c r="C13" s="17" t="s">
        <v>14</v>
      </c>
      <c r="D13" s="17" t="s">
        <v>15</v>
      </c>
      <c r="E13" s="18" t="s">
        <v>16</v>
      </c>
      <c r="F13" s="18" t="s">
        <v>17</v>
      </c>
      <c r="G13" s="19" t="s">
        <v>14</v>
      </c>
      <c r="H13" s="19" t="s">
        <v>15</v>
      </c>
      <c r="I13" s="20" t="s">
        <v>16</v>
      </c>
      <c r="J13" s="20" t="s">
        <v>17</v>
      </c>
      <c r="K13" s="21" t="s">
        <v>18</v>
      </c>
      <c r="L13" s="21" t="s">
        <v>16</v>
      </c>
      <c r="M13" s="21" t="s">
        <v>17</v>
      </c>
    </row>
    <row r="14" spans="1:13" s="10" customFormat="1" ht="38.1" customHeight="1">
      <c r="A14" s="155">
        <v>1</v>
      </c>
      <c r="B14" s="156" t="str">
        <f>'Data Identitas'!B9</f>
        <v>ADHE JUNAEDY</v>
      </c>
      <c r="C14" s="126"/>
      <c r="D14" s="126"/>
      <c r="E14" s="126"/>
      <c r="F14" s="286"/>
      <c r="G14" s="126"/>
      <c r="H14" s="126"/>
      <c r="I14" s="126"/>
      <c r="J14" s="286"/>
      <c r="K14" s="126"/>
      <c r="L14" s="126"/>
      <c r="M14" s="286"/>
    </row>
    <row r="15" spans="1:13" s="10" customFormat="1" ht="38.1" customHeight="1">
      <c r="A15" s="155">
        <v>2</v>
      </c>
      <c r="B15" s="156" t="str">
        <f>'Data Identitas'!B10</f>
        <v>ANDRE WINDO SINAGA</v>
      </c>
      <c r="C15" s="126"/>
      <c r="D15" s="126"/>
      <c r="E15" s="126"/>
      <c r="F15" s="286"/>
      <c r="G15" s="126"/>
      <c r="H15" s="126"/>
      <c r="I15" s="126"/>
      <c r="J15" s="286"/>
      <c r="K15" s="126"/>
      <c r="L15" s="126"/>
      <c r="M15" s="286"/>
    </row>
    <row r="16" spans="1:13" s="10" customFormat="1" ht="38.1" customHeight="1">
      <c r="A16" s="155">
        <v>3</v>
      </c>
      <c r="B16" s="156" t="str">
        <f>'Data Identitas'!B11</f>
        <v>ANDRIAN DWI PUTRA</v>
      </c>
      <c r="C16" s="126"/>
      <c r="D16" s="126"/>
      <c r="E16" s="126"/>
      <c r="F16" s="286"/>
      <c r="G16" s="126"/>
      <c r="H16" s="126"/>
      <c r="I16" s="126"/>
      <c r="J16" s="286"/>
      <c r="K16" s="126"/>
      <c r="L16" s="126"/>
      <c r="M16" s="286"/>
    </row>
    <row r="17" spans="1:13" s="10" customFormat="1" ht="38.1" customHeight="1">
      <c r="A17" s="155">
        <v>4</v>
      </c>
      <c r="B17" s="156" t="str">
        <f>'Data Identitas'!B12</f>
        <v>BAGAS RESTU ANDINA</v>
      </c>
      <c r="C17" s="126"/>
      <c r="D17" s="126"/>
      <c r="E17" s="126"/>
      <c r="F17" s="286"/>
      <c r="G17" s="126"/>
      <c r="H17" s="126"/>
      <c r="I17" s="126"/>
      <c r="J17" s="286"/>
      <c r="K17" s="126"/>
      <c r="L17" s="126"/>
      <c r="M17" s="286"/>
    </row>
    <row r="18" spans="1:13" s="10" customFormat="1" ht="38.1" customHeight="1">
      <c r="A18" s="155">
        <v>5</v>
      </c>
      <c r="B18" s="156" t="str">
        <f>'Data Identitas'!B13</f>
        <v>BAMBANG EDI NURCHOLIC</v>
      </c>
      <c r="C18" s="126"/>
      <c r="D18" s="126"/>
      <c r="E18" s="126"/>
      <c r="F18" s="286"/>
      <c r="G18" s="126"/>
      <c r="H18" s="126"/>
      <c r="I18" s="126"/>
      <c r="J18" s="286"/>
      <c r="K18" s="126"/>
      <c r="L18" s="126"/>
      <c r="M18" s="286"/>
    </row>
    <row r="19" spans="1:13" s="10" customFormat="1" ht="38.1" customHeight="1">
      <c r="A19" s="155">
        <v>6</v>
      </c>
      <c r="B19" s="156" t="str">
        <f>'Data Identitas'!B14</f>
        <v>CHEIRANNY SINAGA</v>
      </c>
      <c r="C19" s="126"/>
      <c r="D19" s="126"/>
      <c r="E19" s="126"/>
      <c r="F19" s="286"/>
      <c r="G19" s="126"/>
      <c r="H19" s="126"/>
      <c r="I19" s="126"/>
      <c r="J19" s="286"/>
      <c r="K19" s="126"/>
      <c r="L19" s="126"/>
      <c r="M19" s="286"/>
    </row>
    <row r="20" spans="1:13" s="10" customFormat="1" ht="38.1" customHeight="1">
      <c r="A20" s="155">
        <v>7</v>
      </c>
      <c r="B20" s="156" t="str">
        <f>'Data Identitas'!B15</f>
        <v>CIKA VIRANTY</v>
      </c>
      <c r="C20" s="126"/>
      <c r="D20" s="126"/>
      <c r="E20" s="126"/>
      <c r="F20" s="286"/>
      <c r="G20" s="126"/>
      <c r="H20" s="126"/>
      <c r="I20" s="126"/>
      <c r="J20" s="286"/>
      <c r="K20" s="126"/>
      <c r="L20" s="126"/>
      <c r="M20" s="286"/>
    </row>
    <row r="21" spans="1:13" s="10" customFormat="1" ht="38.1" customHeight="1">
      <c r="A21" s="155">
        <v>8</v>
      </c>
      <c r="B21" s="156" t="str">
        <f>'Data Identitas'!B16</f>
        <v>DITAMI ASWANDA SARAGIH</v>
      </c>
      <c r="C21" s="126"/>
      <c r="D21" s="126"/>
      <c r="E21" s="126"/>
      <c r="F21" s="286"/>
      <c r="G21" s="126"/>
      <c r="H21" s="126"/>
      <c r="I21" s="126"/>
      <c r="J21" s="286"/>
      <c r="K21" s="126"/>
      <c r="L21" s="126"/>
      <c r="M21" s="286"/>
    </row>
    <row r="22" spans="1:13" s="10" customFormat="1" ht="38.1" customHeight="1">
      <c r="A22" s="155">
        <v>9</v>
      </c>
      <c r="B22" s="156" t="str">
        <f>'Data Identitas'!B17</f>
        <v>DZIHAN CHAIRANI</v>
      </c>
      <c r="C22" s="126"/>
      <c r="D22" s="126"/>
      <c r="E22" s="126"/>
      <c r="F22" s="286"/>
      <c r="G22" s="126"/>
      <c r="H22" s="126"/>
      <c r="I22" s="126"/>
      <c r="J22" s="286"/>
      <c r="K22" s="126"/>
      <c r="L22" s="126"/>
      <c r="M22" s="286"/>
    </row>
    <row r="23" spans="1:13" s="10" customFormat="1" ht="38.1" customHeight="1">
      <c r="A23" s="155">
        <v>10</v>
      </c>
      <c r="B23" s="156" t="str">
        <f>'Data Identitas'!B18</f>
        <v>ERVINA GAMARIA HUTAGALUNG</v>
      </c>
      <c r="C23" s="126"/>
      <c r="D23" s="126"/>
      <c r="E23" s="126"/>
      <c r="F23" s="286"/>
      <c r="G23" s="126"/>
      <c r="H23" s="126"/>
      <c r="I23" s="126"/>
      <c r="J23" s="286"/>
      <c r="K23" s="126"/>
      <c r="L23" s="126"/>
      <c r="M23" s="286"/>
    </row>
    <row r="24" spans="1:13" s="10" customFormat="1" ht="38.1" customHeight="1">
      <c r="A24" s="155">
        <v>11</v>
      </c>
      <c r="B24" s="156" t="str">
        <f>'Data Identitas'!B19</f>
        <v>EURICA IMANNUELA ELFRI Br. P</v>
      </c>
      <c r="C24" s="126"/>
      <c r="D24" s="126"/>
      <c r="E24" s="126"/>
      <c r="F24" s="286"/>
      <c r="G24" s="126"/>
      <c r="H24" s="126"/>
      <c r="I24" s="126"/>
      <c r="J24" s="286"/>
      <c r="K24" s="126"/>
      <c r="L24" s="126"/>
      <c r="M24" s="286"/>
    </row>
    <row r="25" spans="1:13" s="10" customFormat="1" ht="38.1" customHeight="1">
      <c r="A25" s="155">
        <v>12</v>
      </c>
      <c r="B25" s="156" t="str">
        <f>'Data Identitas'!B20</f>
        <v>FRIZHA ANANTA</v>
      </c>
      <c r="C25" s="126"/>
      <c r="D25" s="126"/>
      <c r="E25" s="126"/>
      <c r="F25" s="286"/>
      <c r="G25" s="126"/>
      <c r="H25" s="126"/>
      <c r="I25" s="126"/>
      <c r="J25" s="286"/>
      <c r="K25" s="126"/>
      <c r="L25" s="126"/>
      <c r="M25" s="286"/>
    </row>
    <row r="26" spans="1:13" s="10" customFormat="1" ht="38.1" customHeight="1">
      <c r="A26" s="155">
        <v>13</v>
      </c>
      <c r="B26" s="156" t="str">
        <f>'Data Identitas'!B21</f>
        <v>HOTMAN MANULLANG</v>
      </c>
      <c r="C26" s="126"/>
      <c r="D26" s="126"/>
      <c r="E26" s="126"/>
      <c r="F26" s="286"/>
      <c r="G26" s="126"/>
      <c r="H26" s="126"/>
      <c r="I26" s="126"/>
      <c r="J26" s="286"/>
      <c r="K26" s="126"/>
      <c r="L26" s="126"/>
      <c r="M26" s="286"/>
    </row>
    <row r="27" spans="1:13" s="10" customFormat="1" ht="38.1" customHeight="1">
      <c r="A27" s="155">
        <v>14</v>
      </c>
      <c r="B27" s="156" t="str">
        <f>'Data Identitas'!B22</f>
        <v>IMAM AKBARI</v>
      </c>
      <c r="C27" s="126"/>
      <c r="D27" s="126"/>
      <c r="E27" s="126"/>
      <c r="F27" s="286"/>
      <c r="G27" s="126"/>
      <c r="H27" s="126"/>
      <c r="I27" s="126"/>
      <c r="J27" s="286"/>
      <c r="K27" s="126"/>
      <c r="L27" s="126"/>
      <c r="M27" s="286"/>
    </row>
    <row r="28" spans="1:13" s="10" customFormat="1" ht="38.1" customHeight="1">
      <c r="A28" s="155">
        <v>15</v>
      </c>
      <c r="B28" s="156" t="str">
        <f>'Data Identitas'!B23</f>
        <v>INDAH PUSPITA SARI</v>
      </c>
      <c r="C28" s="126"/>
      <c r="D28" s="126"/>
      <c r="E28" s="126"/>
      <c r="F28" s="286"/>
      <c r="G28" s="126"/>
      <c r="H28" s="126"/>
      <c r="I28" s="126"/>
      <c r="J28" s="286"/>
      <c r="K28" s="126"/>
      <c r="L28" s="126"/>
      <c r="M28" s="286"/>
    </row>
    <row r="29" spans="1:13" s="10" customFormat="1" ht="38.1" customHeight="1">
      <c r="A29" s="155">
        <v>16</v>
      </c>
      <c r="B29" s="156" t="str">
        <f>'Data Identitas'!B24</f>
        <v>JHONA TEZIARDO DAMANIK</v>
      </c>
      <c r="C29" s="126"/>
      <c r="D29" s="126"/>
      <c r="E29" s="126"/>
      <c r="F29" s="286"/>
      <c r="G29" s="126"/>
      <c r="H29" s="126"/>
      <c r="I29" s="126"/>
      <c r="J29" s="286"/>
      <c r="K29" s="126"/>
      <c r="L29" s="126"/>
      <c r="M29" s="286"/>
    </row>
    <row r="30" spans="1:13" s="10" customFormat="1" ht="38.1" customHeight="1">
      <c r="A30" s="155">
        <v>17</v>
      </c>
      <c r="B30" s="156" t="str">
        <f>'Data Identitas'!B25</f>
        <v>JIMMI ANDRIO</v>
      </c>
      <c r="C30" s="126"/>
      <c r="D30" s="126"/>
      <c r="E30" s="126"/>
      <c r="F30" s="286"/>
      <c r="G30" s="126"/>
      <c r="H30" s="126"/>
      <c r="I30" s="126"/>
      <c r="J30" s="286"/>
      <c r="K30" s="126"/>
      <c r="L30" s="126"/>
      <c r="M30" s="286"/>
    </row>
    <row r="31" spans="1:13" s="10" customFormat="1" ht="38.1" customHeight="1">
      <c r="A31" s="155">
        <v>18</v>
      </c>
      <c r="B31" s="156" t="str">
        <f>'Data Identitas'!B26</f>
        <v>JOY HOSANNA</v>
      </c>
      <c r="C31" s="126"/>
      <c r="D31" s="126"/>
      <c r="E31" s="126"/>
      <c r="F31" s="286"/>
      <c r="G31" s="126"/>
      <c r="H31" s="126"/>
      <c r="I31" s="126"/>
      <c r="J31" s="286"/>
      <c r="K31" s="126"/>
      <c r="L31" s="126"/>
      <c r="M31" s="286"/>
    </row>
    <row r="32" spans="1:13" s="10" customFormat="1" ht="38.1" customHeight="1">
      <c r="A32" s="155">
        <v>19</v>
      </c>
      <c r="B32" s="156" t="str">
        <f>'Data Identitas'!B27</f>
        <v>LIDYA SEPTIANI SIMATUPANG</v>
      </c>
      <c r="C32" s="126"/>
      <c r="D32" s="126"/>
      <c r="E32" s="126"/>
      <c r="F32" s="286"/>
      <c r="G32" s="126"/>
      <c r="H32" s="126"/>
      <c r="I32" s="126"/>
      <c r="J32" s="286"/>
      <c r="K32" s="126"/>
      <c r="L32" s="126"/>
      <c r="M32" s="286"/>
    </row>
    <row r="33" spans="1:13" s="10" customFormat="1" ht="38.1" customHeight="1">
      <c r="A33" s="155">
        <v>20</v>
      </c>
      <c r="B33" s="156" t="str">
        <f>'Data Identitas'!B28</f>
        <v>LORENZ OCTAVIA SIMAMORA</v>
      </c>
      <c r="C33" s="126"/>
      <c r="D33" s="126"/>
      <c r="E33" s="126"/>
      <c r="F33" s="286"/>
      <c r="G33" s="126"/>
      <c r="H33" s="126"/>
      <c r="I33" s="126"/>
      <c r="J33" s="286"/>
      <c r="K33" s="126"/>
      <c r="L33" s="126"/>
      <c r="M33" s="286"/>
    </row>
    <row r="34" spans="1:13" s="10" customFormat="1" ht="38.1" customHeight="1">
      <c r="A34" s="155">
        <v>21</v>
      </c>
      <c r="B34" s="156" t="str">
        <f>'Data Identitas'!B29</f>
        <v>MACHRIZA ADDARUNNAFIS PAYFI</v>
      </c>
      <c r="C34" s="126"/>
      <c r="D34" s="126"/>
      <c r="E34" s="126"/>
      <c r="F34" s="286"/>
      <c r="G34" s="126"/>
      <c r="H34" s="126"/>
      <c r="I34" s="126"/>
      <c r="J34" s="286"/>
      <c r="K34" s="126"/>
      <c r="L34" s="126"/>
      <c r="M34" s="286"/>
    </row>
    <row r="35" spans="1:13" s="10" customFormat="1" ht="38.1" customHeight="1">
      <c r="A35" s="155">
        <v>22</v>
      </c>
      <c r="B35" s="156" t="str">
        <f>'Data Identitas'!B30</f>
        <v>MAHARANI PUTRI</v>
      </c>
      <c r="C35" s="126"/>
      <c r="D35" s="126"/>
      <c r="E35" s="126"/>
      <c r="F35" s="286"/>
      <c r="G35" s="126"/>
      <c r="H35" s="126"/>
      <c r="I35" s="126"/>
      <c r="J35" s="286"/>
      <c r="K35" s="126"/>
      <c r="L35" s="126"/>
      <c r="M35" s="286"/>
    </row>
    <row r="36" spans="1:13" s="10" customFormat="1" ht="38.1" customHeight="1">
      <c r="A36" s="155">
        <v>23</v>
      </c>
      <c r="B36" s="156" t="str">
        <f>'Data Identitas'!B31</f>
        <v>MARCELLINO SIANTURI</v>
      </c>
      <c r="C36" s="126"/>
      <c r="D36" s="126"/>
      <c r="E36" s="126"/>
      <c r="F36" s="286"/>
      <c r="G36" s="126"/>
      <c r="H36" s="126"/>
      <c r="I36" s="126"/>
      <c r="J36" s="286"/>
      <c r="K36" s="126"/>
      <c r="L36" s="126"/>
      <c r="M36" s="286"/>
    </row>
    <row r="37" spans="1:13" s="10" customFormat="1" ht="38.1" customHeight="1">
      <c r="A37" s="155">
        <v>24</v>
      </c>
      <c r="B37" s="156" t="str">
        <f>'Data Identitas'!B32</f>
        <v>MUTIARA ABDILLA SIREGAR</v>
      </c>
      <c r="C37" s="126"/>
      <c r="D37" s="126"/>
      <c r="E37" s="126"/>
      <c r="F37" s="286"/>
      <c r="G37" s="126"/>
      <c r="H37" s="126"/>
      <c r="I37" s="126"/>
      <c r="J37" s="286"/>
      <c r="K37" s="126"/>
      <c r="L37" s="126"/>
      <c r="M37" s="286"/>
    </row>
    <row r="38" spans="1:13" s="10" customFormat="1" ht="38.1" customHeight="1">
      <c r="A38" s="155">
        <v>25</v>
      </c>
      <c r="B38" s="156" t="str">
        <f>'Data Identitas'!B33</f>
        <v>NIA MARSELA Br. SEMBIRING</v>
      </c>
      <c r="C38" s="126"/>
      <c r="D38" s="126"/>
      <c r="E38" s="126"/>
      <c r="F38" s="286"/>
      <c r="G38" s="126"/>
      <c r="H38" s="126"/>
      <c r="I38" s="126"/>
      <c r="J38" s="286"/>
      <c r="K38" s="126"/>
      <c r="L38" s="126"/>
      <c r="M38" s="286"/>
    </row>
    <row r="39" spans="1:13" s="10" customFormat="1" ht="38.1" customHeight="1">
      <c r="A39" s="155">
        <v>26</v>
      </c>
      <c r="B39" s="156" t="str">
        <f>'Data Identitas'!B34</f>
        <v>NOVITASARI HANDAYANI</v>
      </c>
      <c r="C39" s="126"/>
      <c r="D39" s="126"/>
      <c r="E39" s="126"/>
      <c r="F39" s="286"/>
      <c r="G39" s="126"/>
      <c r="H39" s="126"/>
      <c r="I39" s="126"/>
      <c r="J39" s="286"/>
      <c r="K39" s="126"/>
      <c r="L39" s="126"/>
      <c r="M39" s="286"/>
    </row>
    <row r="40" spans="1:13" s="10" customFormat="1" ht="38.1" customHeight="1">
      <c r="A40" s="155">
        <v>27</v>
      </c>
      <c r="B40" s="156" t="str">
        <f>'Data Identitas'!B35</f>
        <v>PIERRE SAHADUTA SIMBOLON</v>
      </c>
      <c r="C40" s="126"/>
      <c r="D40" s="126"/>
      <c r="E40" s="126"/>
      <c r="F40" s="286"/>
      <c r="G40" s="126"/>
      <c r="H40" s="126"/>
      <c r="I40" s="126"/>
      <c r="J40" s="286"/>
      <c r="K40" s="126"/>
      <c r="L40" s="126"/>
      <c r="M40" s="286"/>
    </row>
    <row r="41" spans="1:13" s="10" customFormat="1" ht="38.1" customHeight="1">
      <c r="A41" s="155">
        <v>28</v>
      </c>
      <c r="B41" s="156" t="str">
        <f>'Data Identitas'!B36</f>
        <v>RAISSA LORETTA PURBA</v>
      </c>
      <c r="C41" s="126"/>
      <c r="D41" s="126"/>
      <c r="E41" s="126"/>
      <c r="F41" s="286"/>
      <c r="G41" s="126"/>
      <c r="H41" s="126"/>
      <c r="I41" s="126"/>
      <c r="J41" s="286"/>
      <c r="K41" s="126"/>
      <c r="L41" s="126"/>
      <c r="M41" s="286"/>
    </row>
    <row r="42" spans="1:13" s="10" customFormat="1" ht="38.1" customHeight="1">
      <c r="A42" s="155">
        <v>29</v>
      </c>
      <c r="B42" s="156" t="str">
        <f>'Data Identitas'!B37</f>
        <v>RIDHO CHRISTOVER ZALUCHU</v>
      </c>
      <c r="C42" s="126"/>
      <c r="D42" s="126"/>
      <c r="E42" s="126"/>
      <c r="F42" s="286"/>
      <c r="G42" s="126"/>
      <c r="H42" s="126"/>
      <c r="I42" s="126"/>
      <c r="J42" s="286"/>
      <c r="K42" s="126"/>
      <c r="L42" s="126"/>
      <c r="M42" s="286"/>
    </row>
    <row r="43" spans="1:13" s="10" customFormat="1" ht="38.1" customHeight="1">
      <c r="A43" s="155">
        <v>30</v>
      </c>
      <c r="B43" s="156" t="str">
        <f>'Data Identitas'!B38</f>
        <v>SAMUEL ANDREY PALEN MNRG</v>
      </c>
      <c r="C43" s="126"/>
      <c r="D43" s="126"/>
      <c r="E43" s="126"/>
      <c r="F43" s="286"/>
      <c r="G43" s="126"/>
      <c r="H43" s="126"/>
      <c r="I43" s="126"/>
      <c r="J43" s="286"/>
      <c r="K43" s="126"/>
      <c r="L43" s="126"/>
      <c r="M43" s="286"/>
    </row>
    <row r="44" spans="1:13" s="10" customFormat="1" ht="38.1" customHeight="1">
      <c r="A44" s="155">
        <v>31</v>
      </c>
      <c r="B44" s="156" t="str">
        <f>'Data Identitas'!B39</f>
        <v>SHELDON JHOAN SHABON SITOMPUL</v>
      </c>
      <c r="C44" s="126"/>
      <c r="D44" s="126"/>
      <c r="E44" s="126"/>
      <c r="F44" s="286"/>
      <c r="G44" s="126"/>
      <c r="H44" s="126"/>
      <c r="I44" s="126"/>
      <c r="J44" s="286"/>
      <c r="K44" s="126"/>
      <c r="L44" s="126"/>
      <c r="M44" s="286"/>
    </row>
    <row r="45" spans="1:13" s="10" customFormat="1" ht="38.1" customHeight="1">
      <c r="A45" s="155">
        <v>32</v>
      </c>
      <c r="B45" s="156" t="str">
        <f>'Data Identitas'!B40</f>
        <v>SULTAN FARID FAUZI HASIBUAN</v>
      </c>
      <c r="C45" s="126"/>
      <c r="D45" s="126"/>
      <c r="E45" s="126"/>
      <c r="F45" s="286"/>
      <c r="G45" s="126"/>
      <c r="H45" s="126"/>
      <c r="I45" s="126"/>
      <c r="J45" s="286"/>
      <c r="K45" s="126"/>
      <c r="L45" s="126"/>
      <c r="M45" s="286"/>
    </row>
    <row r="46" spans="1:13" s="10" customFormat="1" ht="38.1" customHeight="1">
      <c r="A46" s="155">
        <v>33</v>
      </c>
      <c r="B46" s="156" t="str">
        <f>'Data Identitas'!B41</f>
        <v>SYEMA ELSA PUTRI SIRINGO2</v>
      </c>
      <c r="C46" s="126"/>
      <c r="D46" s="126"/>
      <c r="E46" s="126"/>
      <c r="F46" s="286"/>
      <c r="G46" s="126"/>
      <c r="H46" s="126"/>
      <c r="I46" s="126"/>
      <c r="J46" s="286"/>
      <c r="K46" s="126"/>
      <c r="L46" s="126"/>
      <c r="M46" s="286"/>
    </row>
    <row r="47" spans="1:13" s="10" customFormat="1" ht="38.1" customHeight="1">
      <c r="A47" s="155">
        <v>34</v>
      </c>
      <c r="B47" s="156" t="str">
        <f>'Data Identitas'!B42</f>
        <v>TERESIA OKARINA BUTAR2</v>
      </c>
      <c r="C47" s="126"/>
      <c r="D47" s="126"/>
      <c r="E47" s="126"/>
      <c r="F47" s="286"/>
      <c r="G47" s="126"/>
      <c r="H47" s="126"/>
      <c r="I47" s="126"/>
      <c r="J47" s="286"/>
      <c r="K47" s="126"/>
      <c r="L47" s="126"/>
      <c r="M47" s="286"/>
    </row>
    <row r="48" spans="1:13" s="10" customFormat="1" ht="38.1" customHeight="1">
      <c r="A48" s="155">
        <v>35</v>
      </c>
      <c r="B48" s="156" t="str">
        <f>'Data Identitas'!B43</f>
        <v>WINDY ANDRIANTI</v>
      </c>
      <c r="C48" s="126"/>
      <c r="D48" s="126"/>
      <c r="E48" s="126"/>
      <c r="F48" s="286"/>
      <c r="G48" s="126"/>
      <c r="H48" s="126"/>
      <c r="I48" s="126"/>
      <c r="J48" s="286"/>
      <c r="K48" s="126"/>
      <c r="L48" s="126"/>
      <c r="M48" s="286"/>
    </row>
    <row r="49" spans="1:13" s="10" customFormat="1" ht="38.1" customHeight="1">
      <c r="A49" s="155">
        <v>36</v>
      </c>
      <c r="B49" s="156" t="str">
        <f>'Data Identitas'!B44</f>
        <v>YOHANA MARGARETA SILALAHI</v>
      </c>
      <c r="C49" s="126"/>
      <c r="D49" s="126"/>
      <c r="E49" s="126"/>
      <c r="F49" s="286"/>
      <c r="G49" s="126"/>
      <c r="H49" s="126"/>
      <c r="I49" s="126"/>
      <c r="J49" s="286"/>
      <c r="K49" s="126"/>
      <c r="L49" s="126"/>
      <c r="M49" s="286"/>
    </row>
    <row r="50" spans="1:13" s="10" customFormat="1" ht="38.1" customHeight="1">
      <c r="A50" s="155">
        <v>37</v>
      </c>
      <c r="B50" s="156" t="str">
        <f>'Data Identitas'!B45</f>
        <v>YONATHAN ELEAZER PANJAITAN</v>
      </c>
      <c r="C50" s="126"/>
      <c r="D50" s="126"/>
      <c r="E50" s="126"/>
      <c r="F50" s="286"/>
      <c r="G50" s="126"/>
      <c r="H50" s="126"/>
      <c r="I50" s="126"/>
      <c r="J50" s="286"/>
      <c r="K50" s="126"/>
      <c r="L50" s="126"/>
      <c r="M50" s="286"/>
    </row>
    <row r="51" spans="1:13" s="10" customFormat="1" ht="38.1" customHeight="1">
      <c r="A51" s="155">
        <v>38</v>
      </c>
      <c r="B51" s="156" t="str">
        <f>'Data Identitas'!B46</f>
        <v>ZAHARA 1</v>
      </c>
      <c r="C51" s="126"/>
      <c r="D51" s="126"/>
      <c r="E51" s="126"/>
      <c r="F51" s="286"/>
      <c r="G51" s="126"/>
      <c r="H51" s="126"/>
      <c r="I51" s="126"/>
      <c r="J51" s="286"/>
      <c r="K51" s="126"/>
      <c r="L51" s="126"/>
      <c r="M51" s="286"/>
    </row>
    <row r="52" spans="1:13" s="10" customFormat="1" ht="38.1" customHeight="1">
      <c r="A52" s="155">
        <v>39</v>
      </c>
      <c r="B52" s="156" t="str">
        <f>'Data Identitas'!B47</f>
        <v>ZAHARA 2</v>
      </c>
      <c r="C52" s="126"/>
      <c r="D52" s="126"/>
      <c r="E52" s="126"/>
      <c r="F52" s="286"/>
      <c r="G52" s="126"/>
      <c r="H52" s="126"/>
      <c r="I52" s="126"/>
      <c r="J52" s="286"/>
      <c r="K52" s="126"/>
      <c r="L52" s="126"/>
      <c r="M52" s="286"/>
    </row>
    <row r="53" spans="1:13" s="10" customFormat="1" ht="38.1" customHeight="1">
      <c r="A53" s="155">
        <v>40</v>
      </c>
      <c r="B53" s="156" t="str">
        <f>'Data Identitas'!B48</f>
        <v>ZAHARA 3</v>
      </c>
      <c r="C53" s="126"/>
      <c r="D53" s="126"/>
      <c r="E53" s="126"/>
      <c r="F53" s="286"/>
      <c r="G53" s="126"/>
      <c r="H53" s="126"/>
      <c r="I53" s="126"/>
      <c r="J53" s="286"/>
      <c r="K53" s="126"/>
      <c r="L53" s="126"/>
      <c r="M53" s="286"/>
    </row>
    <row r="54" spans="1:13" s="10" customFormat="1" ht="38.1" customHeight="1">
      <c r="A54" s="155">
        <v>41</v>
      </c>
      <c r="B54" s="156" t="str">
        <f>'Data Identitas'!B49</f>
        <v>ZAHARA 4</v>
      </c>
      <c r="C54" s="126"/>
      <c r="D54" s="126"/>
      <c r="E54" s="126"/>
      <c r="F54" s="286"/>
      <c r="G54" s="126"/>
      <c r="H54" s="126"/>
      <c r="I54" s="126"/>
      <c r="J54" s="286"/>
      <c r="K54" s="126"/>
      <c r="L54" s="126"/>
      <c r="M54" s="286"/>
    </row>
    <row r="55" spans="1:13" s="10" customFormat="1" ht="38.1" customHeight="1">
      <c r="A55" s="155">
        <v>42</v>
      </c>
      <c r="B55" s="156" t="str">
        <f>'Data Identitas'!B50</f>
        <v>ZAHARA 5</v>
      </c>
      <c r="C55" s="126"/>
      <c r="D55" s="126"/>
      <c r="E55" s="126"/>
      <c r="F55" s="286"/>
      <c r="G55" s="126"/>
      <c r="H55" s="126"/>
      <c r="I55" s="126"/>
      <c r="J55" s="286"/>
      <c r="K55" s="126"/>
      <c r="L55" s="126"/>
      <c r="M55" s="286"/>
    </row>
    <row r="56" spans="1:13" s="10" customFormat="1" ht="38.1" customHeight="1">
      <c r="A56" s="155">
        <v>43</v>
      </c>
      <c r="B56" s="156" t="str">
        <f>'Data Identitas'!B51</f>
        <v>ZAHARA 6</v>
      </c>
      <c r="C56" s="126"/>
      <c r="D56" s="126"/>
      <c r="E56" s="126"/>
      <c r="F56" s="286"/>
      <c r="G56" s="126"/>
      <c r="H56" s="126"/>
      <c r="I56" s="126"/>
      <c r="J56" s="286"/>
      <c r="K56" s="126"/>
      <c r="L56" s="126"/>
      <c r="M56" s="286"/>
    </row>
    <row r="57" spans="1:13" s="10" customFormat="1" ht="38.1" customHeight="1">
      <c r="A57" s="155">
        <v>44</v>
      </c>
      <c r="B57" s="156" t="str">
        <f>'Data Identitas'!B52</f>
        <v>ZAHARA 7</v>
      </c>
      <c r="C57" s="126"/>
      <c r="D57" s="126"/>
      <c r="E57" s="126"/>
      <c r="F57" s="286"/>
      <c r="G57" s="126"/>
      <c r="H57" s="126"/>
      <c r="I57" s="126"/>
      <c r="J57" s="286"/>
      <c r="K57" s="126"/>
      <c r="L57" s="126"/>
      <c r="M57" s="286"/>
    </row>
    <row r="58" spans="1:13" s="10" customFormat="1" ht="38.1" customHeight="1">
      <c r="A58" s="155">
        <v>45</v>
      </c>
      <c r="B58" s="156" t="str">
        <f>'Data Identitas'!B53</f>
        <v>ZAHARA 8</v>
      </c>
      <c r="C58" s="126"/>
      <c r="D58" s="126"/>
      <c r="E58" s="126"/>
      <c r="F58" s="286"/>
      <c r="G58" s="126"/>
      <c r="H58" s="126"/>
      <c r="I58" s="126"/>
      <c r="J58" s="286"/>
      <c r="K58" s="126"/>
      <c r="L58" s="126"/>
      <c r="M58" s="286"/>
    </row>
    <row r="59" spans="1:13" ht="20.100000000000001" customHeight="1">
      <c r="A59" s="88"/>
      <c r="B59" s="88" t="s">
        <v>3</v>
      </c>
      <c r="C59" s="4" t="str">
        <f>IFERROR(AVERAGE(C14:C58),"")</f>
        <v/>
      </c>
      <c r="D59" s="4" t="str">
        <f>IFERROR(AVERAGE(D14:D58),"")</f>
        <v/>
      </c>
      <c r="E59" s="4"/>
      <c r="F59" s="4"/>
      <c r="G59" s="4" t="str">
        <f>IFERROR(AVERAGE(G14:G58),"")</f>
        <v/>
      </c>
      <c r="H59" s="4" t="str">
        <f>IFERROR(AVERAGE(H14:H58),"")</f>
        <v/>
      </c>
      <c r="I59" s="4"/>
      <c r="J59" s="4"/>
      <c r="K59" s="4" t="str">
        <f>IFERROR(AVERAGE(K14:K58),"")</f>
        <v/>
      </c>
      <c r="L59" s="4"/>
      <c r="M59" s="16"/>
    </row>
    <row r="60" spans="1:13">
      <c r="A60" s="86"/>
    </row>
    <row r="61" spans="1:13" hidden="1"/>
  </sheetData>
  <sheetProtection password="CCD0" sheet="1" objects="1" scenarios="1"/>
  <customSheetViews>
    <customSheetView guid="{3AAD01A2-9FF9-4DC3-96F0-2732E879BCFC}" showGridLines="0" showRowCol="0" hiddenRows="1" hiddenColumns="1">
      <selection activeCell="M19" sqref="M19"/>
      <pageMargins left="0.7" right="0.7" top="0.75" bottom="0.75" header="0.3" footer="0.3"/>
    </customSheetView>
  </customSheetViews>
  <mergeCells count="12">
    <mergeCell ref="K10:L10"/>
    <mergeCell ref="A12:A13"/>
    <mergeCell ref="B12:B13"/>
    <mergeCell ref="C12:F12"/>
    <mergeCell ref="G12:J12"/>
    <mergeCell ref="K12:M12"/>
    <mergeCell ref="C1:M1"/>
    <mergeCell ref="C2:M2"/>
    <mergeCell ref="C3:M3"/>
    <mergeCell ref="C4:M6"/>
    <mergeCell ref="C9:E9"/>
    <mergeCell ref="K9:L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5"/>
  </sheetPr>
  <dimension ref="A1:N61"/>
  <sheetViews>
    <sheetView showGridLines="0" workbookViewId="0">
      <selection activeCell="A8" sqref="A8"/>
    </sheetView>
  </sheetViews>
  <sheetFormatPr defaultColWidth="0" defaultRowHeight="15" zeroHeight="1"/>
  <cols>
    <col min="1" max="1" width="4.5703125" style="89" bestFit="1" customWidth="1"/>
    <col min="2" max="2" width="28.5703125" style="89" customWidth="1"/>
    <col min="3" max="4" width="5.7109375" style="89" customWidth="1"/>
    <col min="5" max="5" width="5.28515625" style="89" customWidth="1"/>
    <col min="6" max="6" width="44.5703125" style="89" customWidth="1"/>
    <col min="7" max="8" width="5.7109375" style="89" customWidth="1"/>
    <col min="9" max="9" width="5.28515625" style="89" customWidth="1"/>
    <col min="10" max="10" width="44.5703125" style="89" customWidth="1"/>
    <col min="11" max="11" width="5.7109375" style="89" customWidth="1"/>
    <col min="12" max="12" width="5.28515625" style="89" customWidth="1"/>
    <col min="13" max="13" width="44.5703125" style="89" customWidth="1"/>
    <col min="14" max="14" width="9.140625" style="86" customWidth="1"/>
    <col min="15" max="16384" width="9.140625" style="86" hidden="1"/>
  </cols>
  <sheetData>
    <row r="1" spans="1:13">
      <c r="C1" s="349" t="str">
        <f>UPPER("PEMERINTAH  "&amp;'Data Raport'!C4:F4)</f>
        <v>PEMERINTAH  KOTA MEDAN</v>
      </c>
      <c r="D1" s="350"/>
      <c r="E1" s="350"/>
      <c r="F1" s="350"/>
      <c r="G1" s="350"/>
      <c r="H1" s="350"/>
      <c r="I1" s="350"/>
      <c r="J1" s="350"/>
      <c r="K1" s="350"/>
      <c r="L1" s="350"/>
      <c r="M1" s="351"/>
    </row>
    <row r="2" spans="1:13" ht="15" customHeight="1">
      <c r="C2" s="352" t="str">
        <f>UPPER('Data Raport'!C3:F3)</f>
        <v>DINAS PENDIDIKAN KOTA MEDAN</v>
      </c>
      <c r="D2" s="353"/>
      <c r="E2" s="353"/>
      <c r="F2" s="353"/>
      <c r="G2" s="353"/>
      <c r="H2" s="353"/>
      <c r="I2" s="353"/>
      <c r="J2" s="353"/>
      <c r="K2" s="353"/>
      <c r="L2" s="353"/>
      <c r="M2" s="354"/>
    </row>
    <row r="3" spans="1:13" ht="24.95" customHeight="1">
      <c r="C3" s="355" t="str">
        <f>UPPER('Data Raport'!C5:F5)</f>
        <v>SMP NEGERI 1 TEBING TINGGI</v>
      </c>
      <c r="D3" s="356"/>
      <c r="E3" s="356"/>
      <c r="F3" s="356"/>
      <c r="G3" s="356"/>
      <c r="H3" s="356"/>
      <c r="I3" s="356"/>
      <c r="J3" s="356"/>
      <c r="K3" s="356"/>
      <c r="L3" s="356"/>
      <c r="M3" s="357"/>
    </row>
    <row r="4" spans="1:13" ht="15" customHeight="1">
      <c r="C4" s="358" t="s">
        <v>0</v>
      </c>
      <c r="D4" s="359"/>
      <c r="E4" s="359"/>
      <c r="F4" s="359"/>
      <c r="G4" s="359"/>
      <c r="H4" s="359"/>
      <c r="I4" s="359"/>
      <c r="J4" s="359"/>
      <c r="K4" s="359"/>
      <c r="L4" s="359"/>
      <c r="M4" s="360"/>
    </row>
    <row r="5" spans="1:13" ht="15" customHeight="1">
      <c r="C5" s="361"/>
      <c r="D5" s="362"/>
      <c r="E5" s="362"/>
      <c r="F5" s="362"/>
      <c r="G5" s="362"/>
      <c r="H5" s="362"/>
      <c r="I5" s="362"/>
      <c r="J5" s="362"/>
      <c r="K5" s="362"/>
      <c r="L5" s="362"/>
      <c r="M5" s="363"/>
    </row>
    <row r="6" spans="1:13" ht="15" customHeight="1">
      <c r="C6" s="364"/>
      <c r="D6" s="365"/>
      <c r="E6" s="365"/>
      <c r="F6" s="365"/>
      <c r="G6" s="365"/>
      <c r="H6" s="365"/>
      <c r="I6" s="365"/>
      <c r="J6" s="365"/>
      <c r="K6" s="365"/>
      <c r="L6" s="365"/>
      <c r="M6" s="366"/>
    </row>
    <row r="7" spans="1:13" ht="15" customHeight="1">
      <c r="G7" s="1"/>
      <c r="H7" s="1"/>
      <c r="I7" s="1"/>
      <c r="J7" s="1"/>
      <c r="K7" s="1"/>
      <c r="L7" s="1"/>
      <c r="M7" s="1"/>
    </row>
    <row r="8" spans="1:13">
      <c r="B8" s="5" t="s">
        <v>7</v>
      </c>
      <c r="C8" s="15" t="s">
        <v>27</v>
      </c>
      <c r="D8" s="15"/>
      <c r="E8" s="15"/>
      <c r="F8" s="85"/>
      <c r="I8" s="8" t="s">
        <v>10</v>
      </c>
      <c r="J8" s="122" t="str">
        <f>Home!D18</f>
        <v>Genap</v>
      </c>
      <c r="K8" s="8"/>
      <c r="L8" s="14"/>
      <c r="M8" s="14"/>
    </row>
    <row r="9" spans="1:13">
      <c r="B9" s="5" t="s">
        <v>8</v>
      </c>
      <c r="C9" s="367" t="str">
        <f>Home!D16</f>
        <v>7 - 1</v>
      </c>
      <c r="D9" s="367"/>
      <c r="E9" s="367"/>
      <c r="F9" s="85"/>
      <c r="I9" s="9" t="s">
        <v>9</v>
      </c>
      <c r="J9" s="84" t="str">
        <f>Home!D20</f>
        <v>2014/2015</v>
      </c>
      <c r="K9" s="368"/>
      <c r="L9" s="368"/>
      <c r="M9" s="14"/>
    </row>
    <row r="10" spans="1:13">
      <c r="B10" s="5"/>
      <c r="C10" s="85"/>
      <c r="D10" s="85"/>
      <c r="E10" s="85"/>
      <c r="F10" s="85"/>
      <c r="G10" s="7"/>
      <c r="H10" s="7"/>
      <c r="I10" s="7"/>
      <c r="J10" s="7"/>
      <c r="K10" s="369"/>
      <c r="L10" s="369"/>
      <c r="M10" s="14"/>
    </row>
    <row r="11" spans="1:13">
      <c r="C11" s="87"/>
      <c r="D11" s="87"/>
      <c r="E11" s="87"/>
      <c r="F11" s="87"/>
    </row>
    <row r="12" spans="1:13" s="2" customFormat="1">
      <c r="A12" s="370" t="s">
        <v>1</v>
      </c>
      <c r="B12" s="370" t="s">
        <v>2</v>
      </c>
      <c r="C12" s="371" t="s">
        <v>4</v>
      </c>
      <c r="D12" s="372"/>
      <c r="E12" s="372"/>
      <c r="F12" s="373"/>
      <c r="G12" s="374" t="s">
        <v>5</v>
      </c>
      <c r="H12" s="375"/>
      <c r="I12" s="375"/>
      <c r="J12" s="376"/>
      <c r="K12" s="377" t="s">
        <v>13</v>
      </c>
      <c r="L12" s="377"/>
      <c r="M12" s="377"/>
    </row>
    <row r="13" spans="1:13">
      <c r="A13" s="370"/>
      <c r="B13" s="370"/>
      <c r="C13" s="17" t="s">
        <v>14</v>
      </c>
      <c r="D13" s="17" t="s">
        <v>15</v>
      </c>
      <c r="E13" s="18" t="s">
        <v>16</v>
      </c>
      <c r="F13" s="18" t="s">
        <v>17</v>
      </c>
      <c r="G13" s="19" t="s">
        <v>14</v>
      </c>
      <c r="H13" s="19" t="s">
        <v>15</v>
      </c>
      <c r="I13" s="20" t="s">
        <v>16</v>
      </c>
      <c r="J13" s="20" t="s">
        <v>17</v>
      </c>
      <c r="K13" s="21" t="s">
        <v>18</v>
      </c>
      <c r="L13" s="21" t="s">
        <v>16</v>
      </c>
      <c r="M13" s="21" t="s">
        <v>17</v>
      </c>
    </row>
    <row r="14" spans="1:13" s="10" customFormat="1" ht="38.1" customHeight="1">
      <c r="A14" s="155">
        <v>1</v>
      </c>
      <c r="B14" s="156" t="str">
        <f>'Data Identitas'!B9</f>
        <v>ADHE JUNAEDY</v>
      </c>
      <c r="C14" s="126"/>
      <c r="D14" s="126"/>
      <c r="E14" s="157"/>
      <c r="F14" s="287"/>
      <c r="G14" s="126"/>
      <c r="H14" s="126"/>
      <c r="I14" s="157"/>
      <c r="J14" s="287"/>
      <c r="K14" s="126"/>
      <c r="L14" s="157"/>
      <c r="M14" s="287"/>
    </row>
    <row r="15" spans="1:13" s="10" customFormat="1" ht="38.1" customHeight="1">
      <c r="A15" s="155">
        <v>2</v>
      </c>
      <c r="B15" s="156" t="str">
        <f>'Data Identitas'!B10</f>
        <v>ANDRE WINDO SINAGA</v>
      </c>
      <c r="C15" s="126"/>
      <c r="D15" s="126"/>
      <c r="E15" s="157"/>
      <c r="F15" s="287"/>
      <c r="G15" s="126"/>
      <c r="H15" s="126"/>
      <c r="I15" s="157"/>
      <c r="J15" s="287"/>
      <c r="K15" s="126"/>
      <c r="L15" s="157"/>
      <c r="M15" s="287"/>
    </row>
    <row r="16" spans="1:13" s="10" customFormat="1" ht="38.1" customHeight="1">
      <c r="A16" s="155">
        <v>3</v>
      </c>
      <c r="B16" s="156" t="str">
        <f>'Data Identitas'!B11</f>
        <v>ANDRIAN DWI PUTRA</v>
      </c>
      <c r="C16" s="126"/>
      <c r="D16" s="126"/>
      <c r="E16" s="157"/>
      <c r="F16" s="287"/>
      <c r="G16" s="126"/>
      <c r="H16" s="126"/>
      <c r="I16" s="157"/>
      <c r="J16" s="287"/>
      <c r="K16" s="126"/>
      <c r="L16" s="157"/>
      <c r="M16" s="287"/>
    </row>
    <row r="17" spans="1:13" s="10" customFormat="1" ht="38.1" customHeight="1">
      <c r="A17" s="155">
        <v>4</v>
      </c>
      <c r="B17" s="156" t="str">
        <f>'Data Identitas'!B12</f>
        <v>BAGAS RESTU ANDINA</v>
      </c>
      <c r="C17" s="126"/>
      <c r="D17" s="126"/>
      <c r="E17" s="157"/>
      <c r="F17" s="287"/>
      <c r="G17" s="126"/>
      <c r="H17" s="126"/>
      <c r="I17" s="157"/>
      <c r="J17" s="287"/>
      <c r="K17" s="126"/>
      <c r="L17" s="157"/>
      <c r="M17" s="287"/>
    </row>
    <row r="18" spans="1:13" s="10" customFormat="1" ht="38.1" customHeight="1">
      <c r="A18" s="155">
        <v>5</v>
      </c>
      <c r="B18" s="156" t="str">
        <f>'Data Identitas'!B13</f>
        <v>BAMBANG EDI NURCHOLIC</v>
      </c>
      <c r="C18" s="126"/>
      <c r="D18" s="126"/>
      <c r="E18" s="157"/>
      <c r="F18" s="287"/>
      <c r="G18" s="126"/>
      <c r="H18" s="126"/>
      <c r="I18" s="157"/>
      <c r="J18" s="287"/>
      <c r="K18" s="126"/>
      <c r="L18" s="157"/>
      <c r="M18" s="287"/>
    </row>
    <row r="19" spans="1:13" s="10" customFormat="1" ht="38.1" customHeight="1">
      <c r="A19" s="155">
        <v>6</v>
      </c>
      <c r="B19" s="156" t="str">
        <f>'Data Identitas'!B14</f>
        <v>CHEIRANNY SINAGA</v>
      </c>
      <c r="C19" s="126"/>
      <c r="D19" s="126"/>
      <c r="E19" s="157"/>
      <c r="F19" s="287"/>
      <c r="G19" s="126"/>
      <c r="H19" s="126"/>
      <c r="I19" s="157"/>
      <c r="J19" s="287"/>
      <c r="K19" s="126"/>
      <c r="L19" s="157"/>
      <c r="M19" s="287"/>
    </row>
    <row r="20" spans="1:13" s="10" customFormat="1" ht="38.1" customHeight="1">
      <c r="A20" s="155">
        <v>7</v>
      </c>
      <c r="B20" s="156" t="str">
        <f>'Data Identitas'!B15</f>
        <v>CIKA VIRANTY</v>
      </c>
      <c r="C20" s="126"/>
      <c r="D20" s="126"/>
      <c r="E20" s="157"/>
      <c r="F20" s="287"/>
      <c r="G20" s="126"/>
      <c r="H20" s="126"/>
      <c r="I20" s="157"/>
      <c r="J20" s="287"/>
      <c r="K20" s="126"/>
      <c r="L20" s="157"/>
      <c r="M20" s="287"/>
    </row>
    <row r="21" spans="1:13" s="10" customFormat="1" ht="38.1" customHeight="1">
      <c r="A21" s="155">
        <v>8</v>
      </c>
      <c r="B21" s="156" t="str">
        <f>'Data Identitas'!B16</f>
        <v>DITAMI ASWANDA SARAGIH</v>
      </c>
      <c r="C21" s="126"/>
      <c r="D21" s="126"/>
      <c r="E21" s="157"/>
      <c r="F21" s="287"/>
      <c r="G21" s="126"/>
      <c r="H21" s="126"/>
      <c r="I21" s="157"/>
      <c r="J21" s="287"/>
      <c r="K21" s="126"/>
      <c r="L21" s="157"/>
      <c r="M21" s="287"/>
    </row>
    <row r="22" spans="1:13" s="10" customFormat="1" ht="38.1" customHeight="1">
      <c r="A22" s="155">
        <v>9</v>
      </c>
      <c r="B22" s="156" t="str">
        <f>'Data Identitas'!B17</f>
        <v>DZIHAN CHAIRANI</v>
      </c>
      <c r="C22" s="126"/>
      <c r="D22" s="126"/>
      <c r="E22" s="157"/>
      <c r="F22" s="287"/>
      <c r="G22" s="126"/>
      <c r="H22" s="126"/>
      <c r="I22" s="157"/>
      <c r="J22" s="287"/>
      <c r="K22" s="126"/>
      <c r="L22" s="157"/>
      <c r="M22" s="287"/>
    </row>
    <row r="23" spans="1:13" s="10" customFormat="1" ht="38.1" customHeight="1">
      <c r="A23" s="155">
        <v>10</v>
      </c>
      <c r="B23" s="156" t="str">
        <f>'Data Identitas'!B18</f>
        <v>ERVINA GAMARIA HUTAGALUNG</v>
      </c>
      <c r="C23" s="126"/>
      <c r="D23" s="126"/>
      <c r="E23" s="157"/>
      <c r="F23" s="287"/>
      <c r="G23" s="126"/>
      <c r="H23" s="126"/>
      <c r="I23" s="157"/>
      <c r="J23" s="287"/>
      <c r="K23" s="126"/>
      <c r="L23" s="157"/>
      <c r="M23" s="287"/>
    </row>
    <row r="24" spans="1:13" s="10" customFormat="1" ht="38.1" customHeight="1">
      <c r="A24" s="155">
        <v>11</v>
      </c>
      <c r="B24" s="156" t="str">
        <f>'Data Identitas'!B19</f>
        <v>EURICA IMANNUELA ELFRI Br. P</v>
      </c>
      <c r="C24" s="126"/>
      <c r="D24" s="126"/>
      <c r="E24" s="157"/>
      <c r="F24" s="287"/>
      <c r="G24" s="126"/>
      <c r="H24" s="126"/>
      <c r="I24" s="157"/>
      <c r="J24" s="287"/>
      <c r="K24" s="126"/>
      <c r="L24" s="157"/>
      <c r="M24" s="287"/>
    </row>
    <row r="25" spans="1:13" s="10" customFormat="1" ht="38.1" customHeight="1">
      <c r="A25" s="155">
        <v>12</v>
      </c>
      <c r="B25" s="156" t="str">
        <f>'Data Identitas'!B20</f>
        <v>FRIZHA ANANTA</v>
      </c>
      <c r="C25" s="126"/>
      <c r="D25" s="126"/>
      <c r="E25" s="157"/>
      <c r="F25" s="287"/>
      <c r="G25" s="126"/>
      <c r="H25" s="126"/>
      <c r="I25" s="157"/>
      <c r="J25" s="287"/>
      <c r="K25" s="126"/>
      <c r="L25" s="157"/>
      <c r="M25" s="287"/>
    </row>
    <row r="26" spans="1:13" s="10" customFormat="1" ht="38.1" customHeight="1">
      <c r="A26" s="155">
        <v>13</v>
      </c>
      <c r="B26" s="156" t="str">
        <f>'Data Identitas'!B21</f>
        <v>HOTMAN MANULLANG</v>
      </c>
      <c r="C26" s="126"/>
      <c r="D26" s="126"/>
      <c r="E26" s="157"/>
      <c r="F26" s="287"/>
      <c r="G26" s="126"/>
      <c r="H26" s="126"/>
      <c r="I26" s="157"/>
      <c r="J26" s="287"/>
      <c r="K26" s="126"/>
      <c r="L26" s="157"/>
      <c r="M26" s="287"/>
    </row>
    <row r="27" spans="1:13" s="10" customFormat="1" ht="38.1" customHeight="1">
      <c r="A27" s="155">
        <v>14</v>
      </c>
      <c r="B27" s="156" t="str">
        <f>'Data Identitas'!B22</f>
        <v>IMAM AKBARI</v>
      </c>
      <c r="C27" s="126"/>
      <c r="D27" s="126"/>
      <c r="E27" s="157"/>
      <c r="F27" s="287"/>
      <c r="G27" s="126"/>
      <c r="H27" s="126"/>
      <c r="I27" s="157"/>
      <c r="J27" s="287"/>
      <c r="K27" s="126"/>
      <c r="L27" s="157"/>
      <c r="M27" s="287"/>
    </row>
    <row r="28" spans="1:13" s="10" customFormat="1" ht="38.1" customHeight="1">
      <c r="A28" s="155">
        <v>15</v>
      </c>
      <c r="B28" s="156" t="str">
        <f>'Data Identitas'!B23</f>
        <v>INDAH PUSPITA SARI</v>
      </c>
      <c r="C28" s="126"/>
      <c r="D28" s="126"/>
      <c r="E28" s="157"/>
      <c r="F28" s="287"/>
      <c r="G28" s="126"/>
      <c r="H28" s="126"/>
      <c r="I28" s="157"/>
      <c r="J28" s="287"/>
      <c r="K28" s="126"/>
      <c r="L28" s="157"/>
      <c r="M28" s="287"/>
    </row>
    <row r="29" spans="1:13" s="10" customFormat="1" ht="38.1" customHeight="1">
      <c r="A29" s="155">
        <v>16</v>
      </c>
      <c r="B29" s="156" t="str">
        <f>'Data Identitas'!B24</f>
        <v>JHONA TEZIARDO DAMANIK</v>
      </c>
      <c r="C29" s="126"/>
      <c r="D29" s="126"/>
      <c r="E29" s="157"/>
      <c r="F29" s="287"/>
      <c r="G29" s="126"/>
      <c r="H29" s="126"/>
      <c r="I29" s="157"/>
      <c r="J29" s="287"/>
      <c r="K29" s="126"/>
      <c r="L29" s="157"/>
      <c r="M29" s="287"/>
    </row>
    <row r="30" spans="1:13" s="10" customFormat="1" ht="38.1" customHeight="1">
      <c r="A30" s="155">
        <v>17</v>
      </c>
      <c r="B30" s="156" t="str">
        <f>'Data Identitas'!B25</f>
        <v>JIMMI ANDRIO</v>
      </c>
      <c r="C30" s="126"/>
      <c r="D30" s="126"/>
      <c r="E30" s="157"/>
      <c r="F30" s="287"/>
      <c r="G30" s="126"/>
      <c r="H30" s="126"/>
      <c r="I30" s="157"/>
      <c r="J30" s="287"/>
      <c r="K30" s="126"/>
      <c r="L30" s="157"/>
      <c r="M30" s="287"/>
    </row>
    <row r="31" spans="1:13" s="10" customFormat="1" ht="38.1" customHeight="1">
      <c r="A31" s="155">
        <v>18</v>
      </c>
      <c r="B31" s="156" t="str">
        <f>'Data Identitas'!B26</f>
        <v>JOY HOSANNA</v>
      </c>
      <c r="C31" s="126"/>
      <c r="D31" s="126"/>
      <c r="E31" s="157"/>
      <c r="F31" s="287"/>
      <c r="G31" s="126"/>
      <c r="H31" s="126"/>
      <c r="I31" s="157"/>
      <c r="J31" s="287"/>
      <c r="K31" s="126"/>
      <c r="L31" s="157"/>
      <c r="M31" s="287"/>
    </row>
    <row r="32" spans="1:13" s="10" customFormat="1" ht="38.1" customHeight="1">
      <c r="A32" s="155">
        <v>19</v>
      </c>
      <c r="B32" s="156" t="str">
        <f>'Data Identitas'!B27</f>
        <v>LIDYA SEPTIANI SIMATUPANG</v>
      </c>
      <c r="C32" s="126"/>
      <c r="D32" s="126"/>
      <c r="E32" s="157"/>
      <c r="F32" s="287"/>
      <c r="G32" s="126"/>
      <c r="H32" s="126"/>
      <c r="I32" s="157"/>
      <c r="J32" s="287"/>
      <c r="K32" s="126"/>
      <c r="L32" s="157"/>
      <c r="M32" s="287"/>
    </row>
    <row r="33" spans="1:13" s="10" customFormat="1" ht="38.1" customHeight="1">
      <c r="A33" s="155">
        <v>20</v>
      </c>
      <c r="B33" s="156" t="str">
        <f>'Data Identitas'!B28</f>
        <v>LORENZ OCTAVIA SIMAMORA</v>
      </c>
      <c r="C33" s="126"/>
      <c r="D33" s="126"/>
      <c r="E33" s="157"/>
      <c r="F33" s="287"/>
      <c r="G33" s="126"/>
      <c r="H33" s="126"/>
      <c r="I33" s="157"/>
      <c r="J33" s="287"/>
      <c r="K33" s="126"/>
      <c r="L33" s="157"/>
      <c r="M33" s="287"/>
    </row>
    <row r="34" spans="1:13" s="10" customFormat="1" ht="38.1" customHeight="1">
      <c r="A34" s="155">
        <v>21</v>
      </c>
      <c r="B34" s="156" t="str">
        <f>'Data Identitas'!B29</f>
        <v>MACHRIZA ADDARUNNAFIS PAYFI</v>
      </c>
      <c r="C34" s="126"/>
      <c r="D34" s="126"/>
      <c r="E34" s="157"/>
      <c r="F34" s="287"/>
      <c r="G34" s="126"/>
      <c r="H34" s="126"/>
      <c r="I34" s="157"/>
      <c r="J34" s="287"/>
      <c r="K34" s="126"/>
      <c r="L34" s="157"/>
      <c r="M34" s="287"/>
    </row>
    <row r="35" spans="1:13" s="10" customFormat="1" ht="38.1" customHeight="1">
      <c r="A35" s="155">
        <v>22</v>
      </c>
      <c r="B35" s="156" t="str">
        <f>'Data Identitas'!B30</f>
        <v>MAHARANI PUTRI</v>
      </c>
      <c r="C35" s="126"/>
      <c r="D35" s="126"/>
      <c r="E35" s="157"/>
      <c r="F35" s="287"/>
      <c r="G35" s="126"/>
      <c r="H35" s="126"/>
      <c r="I35" s="157"/>
      <c r="J35" s="287"/>
      <c r="K35" s="126"/>
      <c r="L35" s="157"/>
      <c r="M35" s="287"/>
    </row>
    <row r="36" spans="1:13" s="10" customFormat="1" ht="38.1" customHeight="1">
      <c r="A36" s="155">
        <v>23</v>
      </c>
      <c r="B36" s="156" t="str">
        <f>'Data Identitas'!B31</f>
        <v>MARCELLINO SIANTURI</v>
      </c>
      <c r="C36" s="126"/>
      <c r="D36" s="126"/>
      <c r="E36" s="157"/>
      <c r="F36" s="287"/>
      <c r="G36" s="126"/>
      <c r="H36" s="126"/>
      <c r="I36" s="157"/>
      <c r="J36" s="287"/>
      <c r="K36" s="126"/>
      <c r="L36" s="157"/>
      <c r="M36" s="287"/>
    </row>
    <row r="37" spans="1:13" s="10" customFormat="1" ht="38.1" customHeight="1">
      <c r="A37" s="155">
        <v>24</v>
      </c>
      <c r="B37" s="156" t="str">
        <f>'Data Identitas'!B32</f>
        <v>MUTIARA ABDILLA SIREGAR</v>
      </c>
      <c r="C37" s="126"/>
      <c r="D37" s="126"/>
      <c r="E37" s="157"/>
      <c r="F37" s="287"/>
      <c r="G37" s="126"/>
      <c r="H37" s="126"/>
      <c r="I37" s="157"/>
      <c r="J37" s="287"/>
      <c r="K37" s="126"/>
      <c r="L37" s="157"/>
      <c r="M37" s="287"/>
    </row>
    <row r="38" spans="1:13" s="10" customFormat="1" ht="38.1" customHeight="1">
      <c r="A38" s="155">
        <v>25</v>
      </c>
      <c r="B38" s="156" t="str">
        <f>'Data Identitas'!B33</f>
        <v>NIA MARSELA Br. SEMBIRING</v>
      </c>
      <c r="C38" s="126"/>
      <c r="D38" s="126"/>
      <c r="E38" s="157"/>
      <c r="F38" s="287"/>
      <c r="G38" s="126"/>
      <c r="H38" s="126"/>
      <c r="I38" s="157"/>
      <c r="J38" s="287"/>
      <c r="K38" s="126"/>
      <c r="L38" s="157"/>
      <c r="M38" s="287"/>
    </row>
    <row r="39" spans="1:13" s="10" customFormat="1" ht="38.1" customHeight="1">
      <c r="A39" s="155">
        <v>26</v>
      </c>
      <c r="B39" s="156" t="str">
        <f>'Data Identitas'!B34</f>
        <v>NOVITASARI HANDAYANI</v>
      </c>
      <c r="C39" s="126"/>
      <c r="D39" s="126"/>
      <c r="E39" s="157"/>
      <c r="F39" s="287"/>
      <c r="G39" s="126"/>
      <c r="H39" s="126"/>
      <c r="I39" s="157"/>
      <c r="J39" s="287"/>
      <c r="K39" s="126"/>
      <c r="L39" s="157"/>
      <c r="M39" s="287"/>
    </row>
    <row r="40" spans="1:13" s="10" customFormat="1" ht="38.1" customHeight="1">
      <c r="A40" s="155">
        <v>27</v>
      </c>
      <c r="B40" s="156" t="str">
        <f>'Data Identitas'!B35</f>
        <v>PIERRE SAHADUTA SIMBOLON</v>
      </c>
      <c r="C40" s="126"/>
      <c r="D40" s="126"/>
      <c r="E40" s="157"/>
      <c r="F40" s="287"/>
      <c r="G40" s="126"/>
      <c r="H40" s="126"/>
      <c r="I40" s="157"/>
      <c r="J40" s="287"/>
      <c r="K40" s="126"/>
      <c r="L40" s="157"/>
      <c r="M40" s="287"/>
    </row>
    <row r="41" spans="1:13" s="10" customFormat="1" ht="38.1" customHeight="1">
      <c r="A41" s="155">
        <v>28</v>
      </c>
      <c r="B41" s="156" t="str">
        <f>'Data Identitas'!B36</f>
        <v>RAISSA LORETTA PURBA</v>
      </c>
      <c r="C41" s="126"/>
      <c r="D41" s="126"/>
      <c r="E41" s="157"/>
      <c r="F41" s="287"/>
      <c r="G41" s="126"/>
      <c r="H41" s="126"/>
      <c r="I41" s="157"/>
      <c r="J41" s="287"/>
      <c r="K41" s="126"/>
      <c r="L41" s="157"/>
      <c r="M41" s="287"/>
    </row>
    <row r="42" spans="1:13" s="10" customFormat="1" ht="38.1" customHeight="1">
      <c r="A42" s="155">
        <v>29</v>
      </c>
      <c r="B42" s="156" t="str">
        <f>'Data Identitas'!B37</f>
        <v>RIDHO CHRISTOVER ZALUCHU</v>
      </c>
      <c r="C42" s="126"/>
      <c r="D42" s="126"/>
      <c r="E42" s="157"/>
      <c r="F42" s="287"/>
      <c r="G42" s="126"/>
      <c r="H42" s="126"/>
      <c r="I42" s="157"/>
      <c r="J42" s="287"/>
      <c r="K42" s="126"/>
      <c r="L42" s="157"/>
      <c r="M42" s="287"/>
    </row>
    <row r="43" spans="1:13" s="10" customFormat="1" ht="38.1" customHeight="1">
      <c r="A43" s="155">
        <v>30</v>
      </c>
      <c r="B43" s="156" t="str">
        <f>'Data Identitas'!B38</f>
        <v>SAMUEL ANDREY PALEN MNRG</v>
      </c>
      <c r="C43" s="126"/>
      <c r="D43" s="126"/>
      <c r="E43" s="157"/>
      <c r="F43" s="287"/>
      <c r="G43" s="126"/>
      <c r="H43" s="126"/>
      <c r="I43" s="157"/>
      <c r="J43" s="287"/>
      <c r="K43" s="126"/>
      <c r="L43" s="157"/>
      <c r="M43" s="287"/>
    </row>
    <row r="44" spans="1:13" s="10" customFormat="1" ht="38.1" customHeight="1">
      <c r="A44" s="155">
        <v>31</v>
      </c>
      <c r="B44" s="156" t="str">
        <f>'Data Identitas'!B39</f>
        <v>SHELDON JHOAN SHABON SITOMPUL</v>
      </c>
      <c r="C44" s="126"/>
      <c r="D44" s="126"/>
      <c r="E44" s="157"/>
      <c r="F44" s="287"/>
      <c r="G44" s="126"/>
      <c r="H44" s="126"/>
      <c r="I44" s="157"/>
      <c r="J44" s="287"/>
      <c r="K44" s="126"/>
      <c r="L44" s="157"/>
      <c r="M44" s="287"/>
    </row>
    <row r="45" spans="1:13" s="10" customFormat="1" ht="38.1" customHeight="1">
      <c r="A45" s="155">
        <v>32</v>
      </c>
      <c r="B45" s="156" t="str">
        <f>'Data Identitas'!B40</f>
        <v>SULTAN FARID FAUZI HASIBUAN</v>
      </c>
      <c r="C45" s="126"/>
      <c r="D45" s="126"/>
      <c r="E45" s="157"/>
      <c r="F45" s="287"/>
      <c r="G45" s="126"/>
      <c r="H45" s="126"/>
      <c r="I45" s="157"/>
      <c r="J45" s="287"/>
      <c r="K45" s="126"/>
      <c r="L45" s="157"/>
      <c r="M45" s="287"/>
    </row>
    <row r="46" spans="1:13" s="10" customFormat="1" ht="38.1" customHeight="1">
      <c r="A46" s="155">
        <v>33</v>
      </c>
      <c r="B46" s="156" t="str">
        <f>'Data Identitas'!B41</f>
        <v>SYEMA ELSA PUTRI SIRINGO2</v>
      </c>
      <c r="C46" s="126"/>
      <c r="D46" s="126"/>
      <c r="E46" s="157"/>
      <c r="F46" s="287"/>
      <c r="G46" s="126"/>
      <c r="H46" s="126"/>
      <c r="I46" s="157"/>
      <c r="J46" s="287"/>
      <c r="K46" s="126"/>
      <c r="L46" s="157"/>
      <c r="M46" s="287"/>
    </row>
    <row r="47" spans="1:13" s="10" customFormat="1" ht="38.1" customHeight="1">
      <c r="A47" s="155">
        <v>34</v>
      </c>
      <c r="B47" s="156" t="str">
        <f>'Data Identitas'!B42</f>
        <v>TERESIA OKARINA BUTAR2</v>
      </c>
      <c r="C47" s="126"/>
      <c r="D47" s="126"/>
      <c r="E47" s="157"/>
      <c r="F47" s="287"/>
      <c r="G47" s="126"/>
      <c r="H47" s="126"/>
      <c r="I47" s="157"/>
      <c r="J47" s="287"/>
      <c r="K47" s="126"/>
      <c r="L47" s="157"/>
      <c r="M47" s="287"/>
    </row>
    <row r="48" spans="1:13" s="10" customFormat="1" ht="38.1" customHeight="1">
      <c r="A48" s="155">
        <v>35</v>
      </c>
      <c r="B48" s="156" t="str">
        <f>'Data Identitas'!B43</f>
        <v>WINDY ANDRIANTI</v>
      </c>
      <c r="C48" s="126"/>
      <c r="D48" s="126"/>
      <c r="E48" s="157"/>
      <c r="F48" s="287"/>
      <c r="G48" s="126"/>
      <c r="H48" s="126"/>
      <c r="I48" s="157"/>
      <c r="J48" s="287"/>
      <c r="K48" s="126"/>
      <c r="L48" s="157"/>
      <c r="M48" s="287"/>
    </row>
    <row r="49" spans="1:13" s="10" customFormat="1" ht="38.1" customHeight="1">
      <c r="A49" s="155">
        <v>36</v>
      </c>
      <c r="B49" s="156" t="str">
        <f>'Data Identitas'!B44</f>
        <v>YOHANA MARGARETA SILALAHI</v>
      </c>
      <c r="C49" s="126"/>
      <c r="D49" s="126"/>
      <c r="E49" s="157"/>
      <c r="F49" s="287"/>
      <c r="G49" s="126"/>
      <c r="H49" s="126"/>
      <c r="I49" s="157"/>
      <c r="J49" s="287"/>
      <c r="K49" s="126"/>
      <c r="L49" s="157"/>
      <c r="M49" s="287"/>
    </row>
    <row r="50" spans="1:13" s="10" customFormat="1" ht="38.1" customHeight="1">
      <c r="A50" s="155">
        <v>37</v>
      </c>
      <c r="B50" s="156" t="str">
        <f>'Data Identitas'!B45</f>
        <v>YONATHAN ELEAZER PANJAITAN</v>
      </c>
      <c r="C50" s="126"/>
      <c r="D50" s="126"/>
      <c r="E50" s="157"/>
      <c r="F50" s="287"/>
      <c r="G50" s="126"/>
      <c r="H50" s="126"/>
      <c r="I50" s="157"/>
      <c r="J50" s="287"/>
      <c r="K50" s="126"/>
      <c r="L50" s="157"/>
      <c r="M50" s="287"/>
    </row>
    <row r="51" spans="1:13" s="10" customFormat="1" ht="38.1" customHeight="1">
      <c r="A51" s="155">
        <v>38</v>
      </c>
      <c r="B51" s="156" t="str">
        <f>'Data Identitas'!B46</f>
        <v>ZAHARA 1</v>
      </c>
      <c r="C51" s="126"/>
      <c r="D51" s="126"/>
      <c r="E51" s="157"/>
      <c r="F51" s="287"/>
      <c r="G51" s="126"/>
      <c r="H51" s="126"/>
      <c r="I51" s="157"/>
      <c r="J51" s="287"/>
      <c r="K51" s="126"/>
      <c r="L51" s="157"/>
      <c r="M51" s="287"/>
    </row>
    <row r="52" spans="1:13" s="10" customFormat="1" ht="38.1" customHeight="1">
      <c r="A52" s="155">
        <v>39</v>
      </c>
      <c r="B52" s="156" t="str">
        <f>'Data Identitas'!B47</f>
        <v>ZAHARA 2</v>
      </c>
      <c r="C52" s="126"/>
      <c r="D52" s="126"/>
      <c r="E52" s="157"/>
      <c r="F52" s="287"/>
      <c r="G52" s="126"/>
      <c r="H52" s="126"/>
      <c r="I52" s="157"/>
      <c r="J52" s="287"/>
      <c r="K52" s="126"/>
      <c r="L52" s="157"/>
      <c r="M52" s="287"/>
    </row>
    <row r="53" spans="1:13" s="10" customFormat="1" ht="38.1" customHeight="1">
      <c r="A53" s="155">
        <v>40</v>
      </c>
      <c r="B53" s="156" t="str">
        <f>'Data Identitas'!B48</f>
        <v>ZAHARA 3</v>
      </c>
      <c r="C53" s="126"/>
      <c r="D53" s="126"/>
      <c r="E53" s="157"/>
      <c r="F53" s="287"/>
      <c r="G53" s="126"/>
      <c r="H53" s="126"/>
      <c r="I53" s="157"/>
      <c r="J53" s="287"/>
      <c r="K53" s="126"/>
      <c r="L53" s="157"/>
      <c r="M53" s="287"/>
    </row>
    <row r="54" spans="1:13" s="10" customFormat="1" ht="38.1" customHeight="1">
      <c r="A54" s="155">
        <v>41</v>
      </c>
      <c r="B54" s="156" t="str">
        <f>'Data Identitas'!B49</f>
        <v>ZAHARA 4</v>
      </c>
      <c r="C54" s="126"/>
      <c r="D54" s="126"/>
      <c r="E54" s="157"/>
      <c r="F54" s="287"/>
      <c r="G54" s="126"/>
      <c r="H54" s="126"/>
      <c r="I54" s="157"/>
      <c r="J54" s="287"/>
      <c r="K54" s="126"/>
      <c r="L54" s="157"/>
      <c r="M54" s="287"/>
    </row>
    <row r="55" spans="1:13" s="10" customFormat="1" ht="38.1" customHeight="1">
      <c r="A55" s="155">
        <v>42</v>
      </c>
      <c r="B55" s="156" t="str">
        <f>'Data Identitas'!B50</f>
        <v>ZAHARA 5</v>
      </c>
      <c r="C55" s="126"/>
      <c r="D55" s="126"/>
      <c r="E55" s="157"/>
      <c r="F55" s="287"/>
      <c r="G55" s="126"/>
      <c r="H55" s="126"/>
      <c r="I55" s="157"/>
      <c r="J55" s="287"/>
      <c r="K55" s="126"/>
      <c r="L55" s="157"/>
      <c r="M55" s="287"/>
    </row>
    <row r="56" spans="1:13" s="10" customFormat="1" ht="38.1" customHeight="1">
      <c r="A56" s="155">
        <v>43</v>
      </c>
      <c r="B56" s="156" t="str">
        <f>'Data Identitas'!B51</f>
        <v>ZAHARA 6</v>
      </c>
      <c r="C56" s="126"/>
      <c r="D56" s="126"/>
      <c r="E56" s="157"/>
      <c r="F56" s="287"/>
      <c r="G56" s="126"/>
      <c r="H56" s="126"/>
      <c r="I56" s="157"/>
      <c r="J56" s="287"/>
      <c r="K56" s="126"/>
      <c r="L56" s="157"/>
      <c r="M56" s="287"/>
    </row>
    <row r="57" spans="1:13" s="10" customFormat="1" ht="38.1" customHeight="1">
      <c r="A57" s="155">
        <v>44</v>
      </c>
      <c r="B57" s="156" t="str">
        <f>'Data Identitas'!B52</f>
        <v>ZAHARA 7</v>
      </c>
      <c r="C57" s="126"/>
      <c r="D57" s="126"/>
      <c r="E57" s="157"/>
      <c r="F57" s="287"/>
      <c r="G57" s="126"/>
      <c r="H57" s="126"/>
      <c r="I57" s="157"/>
      <c r="J57" s="287"/>
      <c r="K57" s="126"/>
      <c r="L57" s="157"/>
      <c r="M57" s="287"/>
    </row>
    <row r="58" spans="1:13" s="10" customFormat="1" ht="38.1" customHeight="1">
      <c r="A58" s="155">
        <v>45</v>
      </c>
      <c r="B58" s="156" t="str">
        <f>'Data Identitas'!B53</f>
        <v>ZAHARA 8</v>
      </c>
      <c r="C58" s="126"/>
      <c r="D58" s="126"/>
      <c r="E58" s="157"/>
      <c r="F58" s="287"/>
      <c r="G58" s="126"/>
      <c r="H58" s="126"/>
      <c r="I58" s="157"/>
      <c r="J58" s="287"/>
      <c r="K58" s="126"/>
      <c r="L58" s="157"/>
      <c r="M58" s="287"/>
    </row>
    <row r="59" spans="1:13" ht="20.100000000000001" customHeight="1">
      <c r="A59" s="88"/>
      <c r="B59" s="88" t="s">
        <v>3</v>
      </c>
      <c r="C59" s="4" t="str">
        <f>IFERROR(AVERAGE(C14:C58),"")</f>
        <v/>
      </c>
      <c r="D59" s="4" t="str">
        <f>IFERROR(AVERAGE(D14:D58),"")</f>
        <v/>
      </c>
      <c r="E59" s="4"/>
      <c r="F59" s="4"/>
      <c r="G59" s="4" t="str">
        <f>IFERROR(AVERAGE(G14:G58),"")</f>
        <v/>
      </c>
      <c r="H59" s="4" t="str">
        <f>IFERROR(AVERAGE(H14:H58),"")</f>
        <v/>
      </c>
      <c r="I59" s="4"/>
      <c r="J59" s="4"/>
      <c r="K59" s="4" t="str">
        <f>IFERROR(AVERAGE(K14:K58),"")</f>
        <v/>
      </c>
      <c r="L59" s="4"/>
      <c r="M59" s="16"/>
    </row>
    <row r="60" spans="1:13">
      <c r="A60" s="86"/>
    </row>
    <row r="61" spans="1:13" hidden="1">
      <c r="A61" s="86"/>
    </row>
  </sheetData>
  <sheetProtection password="CCD0" sheet="1" objects="1" scenarios="1"/>
  <customSheetViews>
    <customSheetView guid="{3AAD01A2-9FF9-4DC3-96F0-2732E879BCFC}" showGridLines="0" showRowCol="0" hiddenRows="1" hiddenColumns="1">
      <selection activeCell="M19" sqref="M19"/>
      <pageMargins left="0.7" right="0.7" top="0.75" bottom="0.75" header="0.3" footer="0.3"/>
    </customSheetView>
  </customSheetViews>
  <mergeCells count="12">
    <mergeCell ref="K10:L10"/>
    <mergeCell ref="A12:A13"/>
    <mergeCell ref="B12:B13"/>
    <mergeCell ref="C12:F12"/>
    <mergeCell ref="G12:J12"/>
    <mergeCell ref="K12:M12"/>
    <mergeCell ref="C1:M1"/>
    <mergeCell ref="C2:M2"/>
    <mergeCell ref="C3:M3"/>
    <mergeCell ref="C4:M6"/>
    <mergeCell ref="C9:E9"/>
    <mergeCell ref="K9:L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6"/>
  </sheetPr>
  <dimension ref="A1:N61"/>
  <sheetViews>
    <sheetView showGridLines="0" workbookViewId="0"/>
  </sheetViews>
  <sheetFormatPr defaultColWidth="0" defaultRowHeight="15" zeroHeight="1"/>
  <cols>
    <col min="1" max="1" width="4.5703125" style="89" bestFit="1" customWidth="1"/>
    <col min="2" max="2" width="28.5703125" style="89" customWidth="1"/>
    <col min="3" max="4" width="5.7109375" style="90" customWidth="1"/>
    <col min="5" max="5" width="5.28515625" style="90" customWidth="1"/>
    <col min="6" max="6" width="44.5703125" style="89" customWidth="1"/>
    <col min="7" max="8" width="5.7109375" style="90" customWidth="1"/>
    <col min="9" max="9" width="5.28515625" style="90" customWidth="1"/>
    <col min="10" max="10" width="44.5703125" style="89" customWidth="1"/>
    <col min="11" max="11" width="5.7109375" style="90" customWidth="1"/>
    <col min="12" max="12" width="5.28515625" style="90" customWidth="1"/>
    <col min="13" max="13" width="44.5703125" style="89" customWidth="1"/>
    <col min="14" max="14" width="9.140625" style="86" customWidth="1"/>
    <col min="15" max="16384" width="9.140625" style="86" hidden="1"/>
  </cols>
  <sheetData>
    <row r="1" spans="1:13">
      <c r="C1" s="349" t="str">
        <f>UPPER("PEMERINTAH  "&amp;'Data Raport'!C4:F4)</f>
        <v>PEMERINTAH  KOTA MEDAN</v>
      </c>
      <c r="D1" s="350"/>
      <c r="E1" s="350"/>
      <c r="F1" s="350"/>
      <c r="G1" s="350"/>
      <c r="H1" s="350"/>
      <c r="I1" s="350"/>
      <c r="J1" s="350"/>
      <c r="K1" s="350"/>
      <c r="L1" s="350"/>
      <c r="M1" s="351"/>
    </row>
    <row r="2" spans="1:13" ht="15" customHeight="1">
      <c r="C2" s="352" t="str">
        <f>UPPER('Data Raport'!C3:F3)</f>
        <v>DINAS PENDIDIKAN KOTA MEDAN</v>
      </c>
      <c r="D2" s="353"/>
      <c r="E2" s="353"/>
      <c r="F2" s="353"/>
      <c r="G2" s="353"/>
      <c r="H2" s="353"/>
      <c r="I2" s="353"/>
      <c r="J2" s="353"/>
      <c r="K2" s="353"/>
      <c r="L2" s="353"/>
      <c r="M2" s="354"/>
    </row>
    <row r="3" spans="1:13" ht="24.95" customHeight="1">
      <c r="C3" s="355" t="str">
        <f>UPPER('Data Raport'!C5:F5)</f>
        <v>SMP NEGERI 1 TEBING TINGGI</v>
      </c>
      <c r="D3" s="356"/>
      <c r="E3" s="356"/>
      <c r="F3" s="356"/>
      <c r="G3" s="356"/>
      <c r="H3" s="356"/>
      <c r="I3" s="356"/>
      <c r="J3" s="356"/>
      <c r="K3" s="356"/>
      <c r="L3" s="356"/>
      <c r="M3" s="357"/>
    </row>
    <row r="4" spans="1:13" ht="15" customHeight="1">
      <c r="C4" s="358" t="s">
        <v>0</v>
      </c>
      <c r="D4" s="359"/>
      <c r="E4" s="359"/>
      <c r="F4" s="359"/>
      <c r="G4" s="359"/>
      <c r="H4" s="359"/>
      <c r="I4" s="359"/>
      <c r="J4" s="359"/>
      <c r="K4" s="359"/>
      <c r="L4" s="359"/>
      <c r="M4" s="360"/>
    </row>
    <row r="5" spans="1:13" ht="15" customHeight="1">
      <c r="C5" s="361"/>
      <c r="D5" s="362"/>
      <c r="E5" s="362"/>
      <c r="F5" s="362"/>
      <c r="G5" s="362"/>
      <c r="H5" s="362"/>
      <c r="I5" s="362"/>
      <c r="J5" s="362"/>
      <c r="K5" s="362"/>
      <c r="L5" s="362"/>
      <c r="M5" s="363"/>
    </row>
    <row r="6" spans="1:13" ht="15" customHeight="1">
      <c r="C6" s="364"/>
      <c r="D6" s="365"/>
      <c r="E6" s="365"/>
      <c r="F6" s="365"/>
      <c r="G6" s="365"/>
      <c r="H6" s="365"/>
      <c r="I6" s="365"/>
      <c r="J6" s="365"/>
      <c r="K6" s="365"/>
      <c r="L6" s="365"/>
      <c r="M6" s="366"/>
    </row>
    <row r="7" spans="1:13" ht="15" customHeight="1">
      <c r="G7" s="47"/>
      <c r="H7" s="47"/>
      <c r="I7" s="48"/>
      <c r="J7" s="1"/>
      <c r="K7" s="47"/>
      <c r="L7" s="48"/>
      <c r="M7" s="1"/>
    </row>
    <row r="8" spans="1:13">
      <c r="B8" s="5" t="s">
        <v>7</v>
      </c>
      <c r="C8" s="378" t="s">
        <v>28</v>
      </c>
      <c r="D8" s="378"/>
      <c r="E8" s="378"/>
      <c r="F8" s="378"/>
      <c r="I8" s="8" t="s">
        <v>10</v>
      </c>
      <c r="J8" s="122" t="str">
        <f>Home!D18</f>
        <v>Genap</v>
      </c>
      <c r="K8" s="46"/>
      <c r="M8" s="14"/>
    </row>
    <row r="9" spans="1:13">
      <c r="B9" s="5" t="s">
        <v>8</v>
      </c>
      <c r="C9" s="367" t="str">
        <f>Home!D16</f>
        <v>7 - 1</v>
      </c>
      <c r="D9" s="367"/>
      <c r="E9" s="367"/>
      <c r="F9" s="85"/>
      <c r="I9" s="9" t="s">
        <v>9</v>
      </c>
      <c r="J9" s="84" t="str">
        <f>Home!D20</f>
        <v>2014/2015</v>
      </c>
      <c r="K9" s="368"/>
      <c r="L9" s="368"/>
      <c r="M9" s="14"/>
    </row>
    <row r="10" spans="1:13">
      <c r="B10" s="5"/>
      <c r="C10" s="46"/>
      <c r="D10" s="46"/>
      <c r="E10" s="46"/>
      <c r="F10" s="85"/>
      <c r="G10" s="46"/>
      <c r="H10" s="46"/>
      <c r="I10" s="46"/>
      <c r="J10" s="7"/>
      <c r="K10" s="369"/>
      <c r="L10" s="369"/>
      <c r="M10" s="14"/>
    </row>
    <row r="11" spans="1:13">
      <c r="F11" s="87"/>
    </row>
    <row r="12" spans="1:13" s="2" customFormat="1">
      <c r="A12" s="370" t="s">
        <v>1</v>
      </c>
      <c r="B12" s="370" t="s">
        <v>2</v>
      </c>
      <c r="C12" s="371" t="s">
        <v>4</v>
      </c>
      <c r="D12" s="372"/>
      <c r="E12" s="372"/>
      <c r="F12" s="373"/>
      <c r="G12" s="374" t="s">
        <v>5</v>
      </c>
      <c r="H12" s="375"/>
      <c r="I12" s="375"/>
      <c r="J12" s="376"/>
      <c r="K12" s="377" t="s">
        <v>13</v>
      </c>
      <c r="L12" s="377"/>
      <c r="M12" s="377"/>
    </row>
    <row r="13" spans="1:13">
      <c r="A13" s="370"/>
      <c r="B13" s="370"/>
      <c r="C13" s="11" t="s">
        <v>14</v>
      </c>
      <c r="D13" s="11" t="s">
        <v>15</v>
      </c>
      <c r="E13" s="18" t="s">
        <v>16</v>
      </c>
      <c r="F13" s="18" t="s">
        <v>17</v>
      </c>
      <c r="G13" s="12" t="s">
        <v>14</v>
      </c>
      <c r="H13" s="12" t="s">
        <v>15</v>
      </c>
      <c r="I13" s="20" t="s">
        <v>16</v>
      </c>
      <c r="J13" s="20" t="s">
        <v>17</v>
      </c>
      <c r="K13" s="13" t="s">
        <v>18</v>
      </c>
      <c r="L13" s="21" t="s">
        <v>16</v>
      </c>
      <c r="M13" s="21" t="s">
        <v>17</v>
      </c>
    </row>
    <row r="14" spans="1:13" s="10" customFormat="1" ht="38.1" customHeight="1">
      <c r="A14" s="155">
        <v>1</v>
      </c>
      <c r="B14" s="156" t="str">
        <f>'Data Identitas'!B9</f>
        <v>ADHE JUNAEDY</v>
      </c>
      <c r="C14" s="158"/>
      <c r="D14" s="158"/>
      <c r="E14" s="159"/>
      <c r="F14" s="287"/>
      <c r="G14" s="158"/>
      <c r="H14" s="158"/>
      <c r="I14" s="159"/>
      <c r="J14" s="287"/>
      <c r="K14" s="158"/>
      <c r="L14" s="159"/>
      <c r="M14" s="287"/>
    </row>
    <row r="15" spans="1:13" s="10" customFormat="1" ht="38.1" customHeight="1">
      <c r="A15" s="155">
        <v>2</v>
      </c>
      <c r="B15" s="156" t="str">
        <f>'Data Identitas'!B10</f>
        <v>ANDRE WINDO SINAGA</v>
      </c>
      <c r="C15" s="158"/>
      <c r="D15" s="158"/>
      <c r="E15" s="159"/>
      <c r="F15" s="287"/>
      <c r="G15" s="158"/>
      <c r="H15" s="158"/>
      <c r="I15" s="159"/>
      <c r="J15" s="287"/>
      <c r="K15" s="158"/>
      <c r="L15" s="159"/>
      <c r="M15" s="287"/>
    </row>
    <row r="16" spans="1:13" s="10" customFormat="1" ht="38.1" customHeight="1">
      <c r="A16" s="155">
        <v>3</v>
      </c>
      <c r="B16" s="156" t="str">
        <f>'Data Identitas'!B11</f>
        <v>ANDRIAN DWI PUTRA</v>
      </c>
      <c r="C16" s="158"/>
      <c r="D16" s="158"/>
      <c r="E16" s="159"/>
      <c r="F16" s="287"/>
      <c r="G16" s="158"/>
      <c r="H16" s="158"/>
      <c r="I16" s="159"/>
      <c r="J16" s="287"/>
      <c r="K16" s="158"/>
      <c r="L16" s="159"/>
      <c r="M16" s="287"/>
    </row>
    <row r="17" spans="1:13" s="10" customFormat="1" ht="38.1" customHeight="1">
      <c r="A17" s="155">
        <v>4</v>
      </c>
      <c r="B17" s="156" t="str">
        <f>'Data Identitas'!B12</f>
        <v>BAGAS RESTU ANDINA</v>
      </c>
      <c r="C17" s="158"/>
      <c r="D17" s="158"/>
      <c r="E17" s="159"/>
      <c r="F17" s="287"/>
      <c r="G17" s="158"/>
      <c r="H17" s="158"/>
      <c r="I17" s="159"/>
      <c r="J17" s="287"/>
      <c r="K17" s="158"/>
      <c r="L17" s="159"/>
      <c r="M17" s="287"/>
    </row>
    <row r="18" spans="1:13" s="10" customFormat="1" ht="38.1" customHeight="1">
      <c r="A18" s="155">
        <v>5</v>
      </c>
      <c r="B18" s="156" t="str">
        <f>'Data Identitas'!B13</f>
        <v>BAMBANG EDI NURCHOLIC</v>
      </c>
      <c r="C18" s="158"/>
      <c r="D18" s="158"/>
      <c r="E18" s="159"/>
      <c r="F18" s="287"/>
      <c r="G18" s="158"/>
      <c r="H18" s="158"/>
      <c r="I18" s="159"/>
      <c r="J18" s="287"/>
      <c r="K18" s="158"/>
      <c r="L18" s="159"/>
      <c r="M18" s="287"/>
    </row>
    <row r="19" spans="1:13" s="10" customFormat="1" ht="38.1" customHeight="1">
      <c r="A19" s="155">
        <v>6</v>
      </c>
      <c r="B19" s="156" t="str">
        <f>'Data Identitas'!B14</f>
        <v>CHEIRANNY SINAGA</v>
      </c>
      <c r="C19" s="158"/>
      <c r="D19" s="158"/>
      <c r="E19" s="159"/>
      <c r="F19" s="287"/>
      <c r="G19" s="158"/>
      <c r="H19" s="158"/>
      <c r="I19" s="159"/>
      <c r="J19" s="287"/>
      <c r="K19" s="158"/>
      <c r="L19" s="159"/>
      <c r="M19" s="287"/>
    </row>
    <row r="20" spans="1:13" s="10" customFormat="1" ht="38.1" customHeight="1">
      <c r="A20" s="155">
        <v>7</v>
      </c>
      <c r="B20" s="156" t="str">
        <f>'Data Identitas'!B15</f>
        <v>CIKA VIRANTY</v>
      </c>
      <c r="C20" s="158"/>
      <c r="D20" s="158"/>
      <c r="E20" s="159"/>
      <c r="F20" s="287"/>
      <c r="G20" s="158"/>
      <c r="H20" s="158"/>
      <c r="I20" s="159"/>
      <c r="J20" s="287"/>
      <c r="K20" s="158"/>
      <c r="L20" s="159"/>
      <c r="M20" s="287"/>
    </row>
    <row r="21" spans="1:13" s="10" customFormat="1" ht="38.1" customHeight="1">
      <c r="A21" s="155">
        <v>8</v>
      </c>
      <c r="B21" s="156" t="str">
        <f>'Data Identitas'!B16</f>
        <v>DITAMI ASWANDA SARAGIH</v>
      </c>
      <c r="C21" s="158"/>
      <c r="D21" s="158"/>
      <c r="E21" s="159"/>
      <c r="F21" s="287"/>
      <c r="G21" s="158"/>
      <c r="H21" s="158"/>
      <c r="I21" s="159"/>
      <c r="J21" s="287"/>
      <c r="K21" s="158"/>
      <c r="L21" s="159"/>
      <c r="M21" s="287"/>
    </row>
    <row r="22" spans="1:13" s="10" customFormat="1" ht="38.1" customHeight="1">
      <c r="A22" s="155">
        <v>9</v>
      </c>
      <c r="B22" s="156" t="str">
        <f>'Data Identitas'!B17</f>
        <v>DZIHAN CHAIRANI</v>
      </c>
      <c r="C22" s="158"/>
      <c r="D22" s="158"/>
      <c r="E22" s="159"/>
      <c r="F22" s="287"/>
      <c r="G22" s="158"/>
      <c r="H22" s="158"/>
      <c r="I22" s="159"/>
      <c r="J22" s="287"/>
      <c r="K22" s="158"/>
      <c r="L22" s="159"/>
      <c r="M22" s="287"/>
    </row>
    <row r="23" spans="1:13" s="10" customFormat="1" ht="38.1" customHeight="1">
      <c r="A23" s="155">
        <v>10</v>
      </c>
      <c r="B23" s="156" t="str">
        <f>'Data Identitas'!B18</f>
        <v>ERVINA GAMARIA HUTAGALUNG</v>
      </c>
      <c r="C23" s="158"/>
      <c r="D23" s="158"/>
      <c r="E23" s="159"/>
      <c r="F23" s="287"/>
      <c r="G23" s="158"/>
      <c r="H23" s="158"/>
      <c r="I23" s="159"/>
      <c r="J23" s="287"/>
      <c r="K23" s="158"/>
      <c r="L23" s="159"/>
      <c r="M23" s="287"/>
    </row>
    <row r="24" spans="1:13" s="10" customFormat="1" ht="38.1" customHeight="1">
      <c r="A24" s="155">
        <v>11</v>
      </c>
      <c r="B24" s="156" t="str">
        <f>'Data Identitas'!B19</f>
        <v>EURICA IMANNUELA ELFRI Br. P</v>
      </c>
      <c r="C24" s="158"/>
      <c r="D24" s="158"/>
      <c r="E24" s="159"/>
      <c r="F24" s="287"/>
      <c r="G24" s="158"/>
      <c r="H24" s="158"/>
      <c r="I24" s="159"/>
      <c r="J24" s="287"/>
      <c r="K24" s="158"/>
      <c r="L24" s="159"/>
      <c r="M24" s="287"/>
    </row>
    <row r="25" spans="1:13" s="10" customFormat="1" ht="38.1" customHeight="1">
      <c r="A25" s="155">
        <v>12</v>
      </c>
      <c r="B25" s="156" t="str">
        <f>'Data Identitas'!B20</f>
        <v>FRIZHA ANANTA</v>
      </c>
      <c r="C25" s="158"/>
      <c r="D25" s="158"/>
      <c r="E25" s="159"/>
      <c r="F25" s="287"/>
      <c r="G25" s="158"/>
      <c r="H25" s="158"/>
      <c r="I25" s="159"/>
      <c r="J25" s="287"/>
      <c r="K25" s="158"/>
      <c r="L25" s="159"/>
      <c r="M25" s="287"/>
    </row>
    <row r="26" spans="1:13" s="10" customFormat="1" ht="38.1" customHeight="1">
      <c r="A26" s="155">
        <v>13</v>
      </c>
      <c r="B26" s="156" t="str">
        <f>'Data Identitas'!B21</f>
        <v>HOTMAN MANULLANG</v>
      </c>
      <c r="C26" s="158"/>
      <c r="D26" s="158"/>
      <c r="E26" s="159"/>
      <c r="F26" s="287"/>
      <c r="G26" s="158"/>
      <c r="H26" s="158"/>
      <c r="I26" s="159"/>
      <c r="J26" s="287"/>
      <c r="K26" s="158"/>
      <c r="L26" s="159"/>
      <c r="M26" s="287"/>
    </row>
    <row r="27" spans="1:13" s="10" customFormat="1" ht="38.1" customHeight="1">
      <c r="A27" s="155">
        <v>14</v>
      </c>
      <c r="B27" s="156" t="str">
        <f>'Data Identitas'!B22</f>
        <v>IMAM AKBARI</v>
      </c>
      <c r="C27" s="158"/>
      <c r="D27" s="158"/>
      <c r="E27" s="159"/>
      <c r="F27" s="287"/>
      <c r="G27" s="158"/>
      <c r="H27" s="158"/>
      <c r="I27" s="159"/>
      <c r="J27" s="287"/>
      <c r="K27" s="158"/>
      <c r="L27" s="159"/>
      <c r="M27" s="287"/>
    </row>
    <row r="28" spans="1:13" s="10" customFormat="1" ht="38.1" customHeight="1">
      <c r="A28" s="155">
        <v>15</v>
      </c>
      <c r="B28" s="156" t="str">
        <f>'Data Identitas'!B23</f>
        <v>INDAH PUSPITA SARI</v>
      </c>
      <c r="C28" s="158"/>
      <c r="D28" s="158"/>
      <c r="E28" s="159"/>
      <c r="F28" s="287"/>
      <c r="G28" s="158"/>
      <c r="H28" s="158"/>
      <c r="I28" s="159"/>
      <c r="J28" s="287"/>
      <c r="K28" s="158"/>
      <c r="L28" s="159"/>
      <c r="M28" s="287"/>
    </row>
    <row r="29" spans="1:13" s="10" customFormat="1" ht="38.1" customHeight="1">
      <c r="A29" s="155">
        <v>16</v>
      </c>
      <c r="B29" s="156" t="str">
        <f>'Data Identitas'!B24</f>
        <v>JHONA TEZIARDO DAMANIK</v>
      </c>
      <c r="C29" s="158"/>
      <c r="D29" s="158"/>
      <c r="E29" s="159"/>
      <c r="F29" s="287"/>
      <c r="G29" s="158"/>
      <c r="H29" s="158"/>
      <c r="I29" s="159"/>
      <c r="J29" s="287"/>
      <c r="K29" s="158"/>
      <c r="L29" s="159"/>
      <c r="M29" s="287"/>
    </row>
    <row r="30" spans="1:13" s="10" customFormat="1" ht="38.1" customHeight="1">
      <c r="A30" s="155">
        <v>17</v>
      </c>
      <c r="B30" s="156" t="str">
        <f>'Data Identitas'!B25</f>
        <v>JIMMI ANDRIO</v>
      </c>
      <c r="C30" s="158"/>
      <c r="D30" s="158"/>
      <c r="E30" s="159"/>
      <c r="F30" s="287"/>
      <c r="G30" s="158"/>
      <c r="H30" s="158"/>
      <c r="I30" s="159"/>
      <c r="J30" s="287"/>
      <c r="K30" s="158"/>
      <c r="L30" s="159"/>
      <c r="M30" s="287"/>
    </row>
    <row r="31" spans="1:13" s="10" customFormat="1" ht="38.1" customHeight="1">
      <c r="A31" s="155">
        <v>18</v>
      </c>
      <c r="B31" s="156" t="str">
        <f>'Data Identitas'!B26</f>
        <v>JOY HOSANNA</v>
      </c>
      <c r="C31" s="158"/>
      <c r="D31" s="158"/>
      <c r="E31" s="159"/>
      <c r="F31" s="287"/>
      <c r="G31" s="158"/>
      <c r="H31" s="158"/>
      <c r="I31" s="159"/>
      <c r="J31" s="287"/>
      <c r="K31" s="158"/>
      <c r="L31" s="159"/>
      <c r="M31" s="287"/>
    </row>
    <row r="32" spans="1:13" s="10" customFormat="1" ht="38.1" customHeight="1">
      <c r="A32" s="155">
        <v>19</v>
      </c>
      <c r="B32" s="156" t="str">
        <f>'Data Identitas'!B27</f>
        <v>LIDYA SEPTIANI SIMATUPANG</v>
      </c>
      <c r="C32" s="158"/>
      <c r="D32" s="158"/>
      <c r="E32" s="159"/>
      <c r="F32" s="287"/>
      <c r="G32" s="158"/>
      <c r="H32" s="158"/>
      <c r="I32" s="159"/>
      <c r="J32" s="287"/>
      <c r="K32" s="158"/>
      <c r="L32" s="159"/>
      <c r="M32" s="287"/>
    </row>
    <row r="33" spans="1:13" s="10" customFormat="1" ht="38.1" customHeight="1">
      <c r="A33" s="155">
        <v>20</v>
      </c>
      <c r="B33" s="156" t="str">
        <f>'Data Identitas'!B28</f>
        <v>LORENZ OCTAVIA SIMAMORA</v>
      </c>
      <c r="C33" s="158"/>
      <c r="D33" s="158"/>
      <c r="E33" s="159"/>
      <c r="F33" s="287"/>
      <c r="G33" s="158"/>
      <c r="H33" s="158"/>
      <c r="I33" s="159"/>
      <c r="J33" s="287"/>
      <c r="K33" s="158"/>
      <c r="L33" s="159"/>
      <c r="M33" s="287"/>
    </row>
    <row r="34" spans="1:13" s="10" customFormat="1" ht="38.1" customHeight="1">
      <c r="A34" s="155">
        <v>21</v>
      </c>
      <c r="B34" s="156" t="str">
        <f>'Data Identitas'!B29</f>
        <v>MACHRIZA ADDARUNNAFIS PAYFI</v>
      </c>
      <c r="C34" s="158"/>
      <c r="D34" s="158"/>
      <c r="E34" s="159"/>
      <c r="F34" s="287"/>
      <c r="G34" s="158"/>
      <c r="H34" s="158"/>
      <c r="I34" s="159"/>
      <c r="J34" s="287"/>
      <c r="K34" s="158"/>
      <c r="L34" s="159"/>
      <c r="M34" s="287"/>
    </row>
    <row r="35" spans="1:13" s="10" customFormat="1" ht="38.1" customHeight="1">
      <c r="A35" s="155">
        <v>22</v>
      </c>
      <c r="B35" s="156" t="str">
        <f>'Data Identitas'!B30</f>
        <v>MAHARANI PUTRI</v>
      </c>
      <c r="C35" s="158"/>
      <c r="D35" s="158"/>
      <c r="E35" s="159"/>
      <c r="F35" s="287"/>
      <c r="G35" s="158"/>
      <c r="H35" s="158"/>
      <c r="I35" s="159"/>
      <c r="J35" s="287"/>
      <c r="K35" s="158"/>
      <c r="L35" s="159"/>
      <c r="M35" s="287"/>
    </row>
    <row r="36" spans="1:13" s="10" customFormat="1" ht="38.1" customHeight="1">
      <c r="A36" s="155">
        <v>23</v>
      </c>
      <c r="B36" s="156" t="str">
        <f>'Data Identitas'!B31</f>
        <v>MARCELLINO SIANTURI</v>
      </c>
      <c r="C36" s="158"/>
      <c r="D36" s="158"/>
      <c r="E36" s="159"/>
      <c r="F36" s="287"/>
      <c r="G36" s="158"/>
      <c r="H36" s="158"/>
      <c r="I36" s="159"/>
      <c r="J36" s="287"/>
      <c r="K36" s="158"/>
      <c r="L36" s="159"/>
      <c r="M36" s="287"/>
    </row>
    <row r="37" spans="1:13" s="10" customFormat="1" ht="38.1" customHeight="1">
      <c r="A37" s="155">
        <v>24</v>
      </c>
      <c r="B37" s="156" t="str">
        <f>'Data Identitas'!B32</f>
        <v>MUTIARA ABDILLA SIREGAR</v>
      </c>
      <c r="C37" s="158"/>
      <c r="D37" s="158"/>
      <c r="E37" s="159"/>
      <c r="F37" s="287"/>
      <c r="G37" s="158"/>
      <c r="H37" s="158"/>
      <c r="I37" s="159"/>
      <c r="J37" s="287"/>
      <c r="K37" s="158"/>
      <c r="L37" s="159"/>
      <c r="M37" s="287"/>
    </row>
    <row r="38" spans="1:13" s="10" customFormat="1" ht="38.1" customHeight="1">
      <c r="A38" s="155">
        <v>25</v>
      </c>
      <c r="B38" s="156" t="str">
        <f>'Data Identitas'!B33</f>
        <v>NIA MARSELA Br. SEMBIRING</v>
      </c>
      <c r="C38" s="158"/>
      <c r="D38" s="158"/>
      <c r="E38" s="159"/>
      <c r="F38" s="287"/>
      <c r="G38" s="158"/>
      <c r="H38" s="158"/>
      <c r="I38" s="159"/>
      <c r="J38" s="287"/>
      <c r="K38" s="158"/>
      <c r="L38" s="159"/>
      <c r="M38" s="287"/>
    </row>
    <row r="39" spans="1:13" s="10" customFormat="1" ht="38.1" customHeight="1">
      <c r="A39" s="155">
        <v>26</v>
      </c>
      <c r="B39" s="156" t="str">
        <f>'Data Identitas'!B34</f>
        <v>NOVITASARI HANDAYANI</v>
      </c>
      <c r="C39" s="158"/>
      <c r="D39" s="158"/>
      <c r="E39" s="159"/>
      <c r="F39" s="287"/>
      <c r="G39" s="158"/>
      <c r="H39" s="158"/>
      <c r="I39" s="159"/>
      <c r="J39" s="287"/>
      <c r="K39" s="158"/>
      <c r="L39" s="159"/>
      <c r="M39" s="287"/>
    </row>
    <row r="40" spans="1:13" s="10" customFormat="1" ht="38.1" customHeight="1">
      <c r="A40" s="155">
        <v>27</v>
      </c>
      <c r="B40" s="156" t="str">
        <f>'Data Identitas'!B35</f>
        <v>PIERRE SAHADUTA SIMBOLON</v>
      </c>
      <c r="C40" s="158"/>
      <c r="D40" s="158"/>
      <c r="E40" s="159"/>
      <c r="F40" s="287"/>
      <c r="G40" s="158"/>
      <c r="H40" s="158"/>
      <c r="I40" s="159"/>
      <c r="J40" s="287"/>
      <c r="K40" s="158"/>
      <c r="L40" s="159"/>
      <c r="M40" s="287"/>
    </row>
    <row r="41" spans="1:13" s="10" customFormat="1" ht="38.1" customHeight="1">
      <c r="A41" s="155">
        <v>28</v>
      </c>
      <c r="B41" s="156" t="str">
        <f>'Data Identitas'!B36</f>
        <v>RAISSA LORETTA PURBA</v>
      </c>
      <c r="C41" s="158"/>
      <c r="D41" s="158"/>
      <c r="E41" s="159"/>
      <c r="F41" s="287"/>
      <c r="G41" s="158"/>
      <c r="H41" s="158"/>
      <c r="I41" s="159"/>
      <c r="J41" s="287"/>
      <c r="K41" s="158"/>
      <c r="L41" s="159"/>
      <c r="M41" s="287"/>
    </row>
    <row r="42" spans="1:13" s="10" customFormat="1" ht="38.1" customHeight="1">
      <c r="A42" s="155">
        <v>29</v>
      </c>
      <c r="B42" s="156" t="str">
        <f>'Data Identitas'!B37</f>
        <v>RIDHO CHRISTOVER ZALUCHU</v>
      </c>
      <c r="C42" s="158"/>
      <c r="D42" s="158"/>
      <c r="E42" s="159"/>
      <c r="F42" s="287"/>
      <c r="G42" s="158"/>
      <c r="H42" s="158"/>
      <c r="I42" s="159"/>
      <c r="J42" s="287"/>
      <c r="K42" s="158"/>
      <c r="L42" s="159"/>
      <c r="M42" s="287"/>
    </row>
    <row r="43" spans="1:13" s="10" customFormat="1" ht="38.1" customHeight="1">
      <c r="A43" s="155">
        <v>30</v>
      </c>
      <c r="B43" s="156" t="str">
        <f>'Data Identitas'!B38</f>
        <v>SAMUEL ANDREY PALEN MNRG</v>
      </c>
      <c r="C43" s="158"/>
      <c r="D43" s="158"/>
      <c r="E43" s="159"/>
      <c r="F43" s="287"/>
      <c r="G43" s="158"/>
      <c r="H43" s="158"/>
      <c r="I43" s="159"/>
      <c r="J43" s="287"/>
      <c r="K43" s="158"/>
      <c r="L43" s="159"/>
      <c r="M43" s="287"/>
    </row>
    <row r="44" spans="1:13" s="10" customFormat="1" ht="38.1" customHeight="1">
      <c r="A44" s="155">
        <v>31</v>
      </c>
      <c r="B44" s="156" t="str">
        <f>'Data Identitas'!B39</f>
        <v>SHELDON JHOAN SHABON SITOMPUL</v>
      </c>
      <c r="C44" s="158"/>
      <c r="D44" s="158"/>
      <c r="E44" s="159"/>
      <c r="F44" s="287"/>
      <c r="G44" s="158"/>
      <c r="H44" s="158"/>
      <c r="I44" s="159"/>
      <c r="J44" s="287"/>
      <c r="K44" s="158"/>
      <c r="L44" s="159"/>
      <c r="M44" s="287"/>
    </row>
    <row r="45" spans="1:13" s="10" customFormat="1" ht="38.1" customHeight="1">
      <c r="A45" s="155">
        <v>32</v>
      </c>
      <c r="B45" s="156" t="str">
        <f>'Data Identitas'!B40</f>
        <v>SULTAN FARID FAUZI HASIBUAN</v>
      </c>
      <c r="C45" s="158"/>
      <c r="D45" s="158"/>
      <c r="E45" s="159"/>
      <c r="F45" s="287"/>
      <c r="G45" s="158"/>
      <c r="H45" s="158"/>
      <c r="I45" s="159"/>
      <c r="J45" s="287"/>
      <c r="K45" s="158"/>
      <c r="L45" s="159"/>
      <c r="M45" s="287"/>
    </row>
    <row r="46" spans="1:13" s="10" customFormat="1" ht="38.1" customHeight="1">
      <c r="A46" s="155">
        <v>33</v>
      </c>
      <c r="B46" s="156" t="str">
        <f>'Data Identitas'!B41</f>
        <v>SYEMA ELSA PUTRI SIRINGO2</v>
      </c>
      <c r="C46" s="158"/>
      <c r="D46" s="158"/>
      <c r="E46" s="159"/>
      <c r="F46" s="287"/>
      <c r="G46" s="158"/>
      <c r="H46" s="158"/>
      <c r="I46" s="159"/>
      <c r="J46" s="287"/>
      <c r="K46" s="158"/>
      <c r="L46" s="159"/>
      <c r="M46" s="287"/>
    </row>
    <row r="47" spans="1:13" s="10" customFormat="1" ht="38.1" customHeight="1">
      <c r="A47" s="155">
        <v>34</v>
      </c>
      <c r="B47" s="156" t="str">
        <f>'Data Identitas'!B42</f>
        <v>TERESIA OKARINA BUTAR2</v>
      </c>
      <c r="C47" s="158"/>
      <c r="D47" s="158"/>
      <c r="E47" s="159"/>
      <c r="F47" s="287"/>
      <c r="G47" s="158"/>
      <c r="H47" s="158"/>
      <c r="I47" s="159"/>
      <c r="J47" s="287"/>
      <c r="K47" s="158"/>
      <c r="L47" s="159"/>
      <c r="M47" s="287"/>
    </row>
    <row r="48" spans="1:13" s="10" customFormat="1" ht="38.1" customHeight="1">
      <c r="A48" s="155">
        <v>35</v>
      </c>
      <c r="B48" s="156" t="str">
        <f>'Data Identitas'!B43</f>
        <v>WINDY ANDRIANTI</v>
      </c>
      <c r="C48" s="158"/>
      <c r="D48" s="158"/>
      <c r="E48" s="159"/>
      <c r="F48" s="287"/>
      <c r="G48" s="158"/>
      <c r="H48" s="158"/>
      <c r="I48" s="159"/>
      <c r="J48" s="287"/>
      <c r="K48" s="158"/>
      <c r="L48" s="159"/>
      <c r="M48" s="287"/>
    </row>
    <row r="49" spans="1:13" s="10" customFormat="1" ht="38.1" customHeight="1">
      <c r="A49" s="155">
        <v>36</v>
      </c>
      <c r="B49" s="156" t="str">
        <f>'Data Identitas'!B44</f>
        <v>YOHANA MARGARETA SILALAHI</v>
      </c>
      <c r="C49" s="158"/>
      <c r="D49" s="158"/>
      <c r="E49" s="159"/>
      <c r="F49" s="287"/>
      <c r="G49" s="158"/>
      <c r="H49" s="158"/>
      <c r="I49" s="159"/>
      <c r="J49" s="287"/>
      <c r="K49" s="158"/>
      <c r="L49" s="159"/>
      <c r="M49" s="287"/>
    </row>
    <row r="50" spans="1:13" s="10" customFormat="1" ht="38.1" customHeight="1">
      <c r="A50" s="155">
        <v>37</v>
      </c>
      <c r="B50" s="156" t="str">
        <f>'Data Identitas'!B45</f>
        <v>YONATHAN ELEAZER PANJAITAN</v>
      </c>
      <c r="C50" s="158"/>
      <c r="D50" s="158"/>
      <c r="E50" s="159"/>
      <c r="F50" s="287"/>
      <c r="G50" s="158"/>
      <c r="H50" s="158"/>
      <c r="I50" s="159"/>
      <c r="J50" s="287"/>
      <c r="K50" s="158"/>
      <c r="L50" s="159"/>
      <c r="M50" s="287"/>
    </row>
    <row r="51" spans="1:13" s="10" customFormat="1" ht="38.1" customHeight="1">
      <c r="A51" s="155">
        <v>38</v>
      </c>
      <c r="B51" s="156" t="str">
        <f>'Data Identitas'!B46</f>
        <v>ZAHARA 1</v>
      </c>
      <c r="C51" s="158"/>
      <c r="D51" s="158"/>
      <c r="E51" s="159"/>
      <c r="F51" s="287"/>
      <c r="G51" s="158"/>
      <c r="H51" s="158"/>
      <c r="I51" s="159"/>
      <c r="J51" s="287"/>
      <c r="K51" s="158"/>
      <c r="L51" s="159"/>
      <c r="M51" s="287"/>
    </row>
    <row r="52" spans="1:13" s="10" customFormat="1" ht="38.1" customHeight="1">
      <c r="A52" s="155">
        <v>39</v>
      </c>
      <c r="B52" s="156" t="str">
        <f>'Data Identitas'!B47</f>
        <v>ZAHARA 2</v>
      </c>
      <c r="C52" s="158"/>
      <c r="D52" s="158"/>
      <c r="E52" s="159"/>
      <c r="F52" s="287"/>
      <c r="G52" s="158"/>
      <c r="H52" s="158"/>
      <c r="I52" s="159"/>
      <c r="J52" s="287"/>
      <c r="K52" s="158"/>
      <c r="L52" s="159"/>
      <c r="M52" s="287"/>
    </row>
    <row r="53" spans="1:13" s="10" customFormat="1" ht="38.1" customHeight="1">
      <c r="A53" s="155">
        <v>40</v>
      </c>
      <c r="B53" s="156" t="str">
        <f>'Data Identitas'!B48</f>
        <v>ZAHARA 3</v>
      </c>
      <c r="C53" s="158"/>
      <c r="D53" s="158"/>
      <c r="E53" s="159"/>
      <c r="F53" s="287"/>
      <c r="G53" s="158"/>
      <c r="H53" s="158"/>
      <c r="I53" s="159"/>
      <c r="J53" s="287"/>
      <c r="K53" s="158"/>
      <c r="L53" s="159"/>
      <c r="M53" s="287"/>
    </row>
    <row r="54" spans="1:13" s="10" customFormat="1" ht="38.1" customHeight="1">
      <c r="A54" s="155">
        <v>41</v>
      </c>
      <c r="B54" s="156" t="str">
        <f>'Data Identitas'!B49</f>
        <v>ZAHARA 4</v>
      </c>
      <c r="C54" s="158"/>
      <c r="D54" s="158"/>
      <c r="E54" s="159"/>
      <c r="F54" s="287"/>
      <c r="G54" s="158"/>
      <c r="H54" s="158"/>
      <c r="I54" s="159"/>
      <c r="J54" s="287"/>
      <c r="K54" s="158"/>
      <c r="L54" s="159"/>
      <c r="M54" s="287"/>
    </row>
    <row r="55" spans="1:13" s="10" customFormat="1" ht="38.1" customHeight="1">
      <c r="A55" s="155">
        <v>42</v>
      </c>
      <c r="B55" s="156" t="str">
        <f>'Data Identitas'!B50</f>
        <v>ZAHARA 5</v>
      </c>
      <c r="C55" s="158"/>
      <c r="D55" s="158"/>
      <c r="E55" s="159"/>
      <c r="F55" s="287"/>
      <c r="G55" s="158"/>
      <c r="H55" s="158"/>
      <c r="I55" s="159"/>
      <c r="J55" s="287"/>
      <c r="K55" s="158"/>
      <c r="L55" s="159"/>
      <c r="M55" s="287"/>
    </row>
    <row r="56" spans="1:13" s="10" customFormat="1" ht="38.1" customHeight="1">
      <c r="A56" s="155">
        <v>43</v>
      </c>
      <c r="B56" s="156" t="str">
        <f>'Data Identitas'!B51</f>
        <v>ZAHARA 6</v>
      </c>
      <c r="C56" s="158"/>
      <c r="D56" s="158"/>
      <c r="E56" s="159"/>
      <c r="F56" s="287"/>
      <c r="G56" s="158"/>
      <c r="H56" s="158"/>
      <c r="I56" s="159"/>
      <c r="J56" s="287"/>
      <c r="K56" s="158"/>
      <c r="L56" s="159"/>
      <c r="M56" s="287"/>
    </row>
    <row r="57" spans="1:13" s="10" customFormat="1" ht="38.1" customHeight="1">
      <c r="A57" s="155">
        <v>44</v>
      </c>
      <c r="B57" s="156" t="str">
        <f>'Data Identitas'!B52</f>
        <v>ZAHARA 7</v>
      </c>
      <c r="C57" s="158"/>
      <c r="D57" s="158"/>
      <c r="E57" s="159"/>
      <c r="F57" s="287"/>
      <c r="G57" s="158"/>
      <c r="H57" s="158"/>
      <c r="I57" s="159"/>
      <c r="J57" s="287"/>
      <c r="K57" s="158"/>
      <c r="L57" s="159"/>
      <c r="M57" s="287"/>
    </row>
    <row r="58" spans="1:13" s="10" customFormat="1" ht="38.1" customHeight="1">
      <c r="A58" s="155">
        <v>45</v>
      </c>
      <c r="B58" s="156" t="str">
        <f>'Data Identitas'!B53</f>
        <v>ZAHARA 8</v>
      </c>
      <c r="C58" s="158"/>
      <c r="D58" s="158"/>
      <c r="E58" s="159"/>
      <c r="F58" s="287"/>
      <c r="G58" s="158"/>
      <c r="H58" s="158"/>
      <c r="I58" s="159"/>
      <c r="J58" s="287"/>
      <c r="K58" s="158"/>
      <c r="L58" s="159"/>
      <c r="M58" s="287"/>
    </row>
    <row r="59" spans="1:13" ht="20.100000000000001" customHeight="1">
      <c r="A59" s="88"/>
      <c r="B59" s="88" t="s">
        <v>3</v>
      </c>
      <c r="C59" s="49" t="str">
        <f>IFERROR(AVERAGE(C14:C58),"")</f>
        <v/>
      </c>
      <c r="D59" s="49" t="str">
        <f>IFERROR(AVERAGE(D14:D58),"")</f>
        <v/>
      </c>
      <c r="E59" s="49"/>
      <c r="F59" s="41"/>
      <c r="G59" s="49" t="str">
        <f>IFERROR(AVERAGE(G14:G58),"")</f>
        <v/>
      </c>
      <c r="H59" s="49" t="str">
        <f>IFERROR(AVERAGE(H14:H58),"")</f>
        <v/>
      </c>
      <c r="I59" s="49"/>
      <c r="J59" s="41"/>
      <c r="K59" s="49" t="str">
        <f>IFERROR(AVERAGE(K14:K58),"")</f>
        <v/>
      </c>
      <c r="L59" s="49"/>
      <c r="M59" s="41"/>
    </row>
    <row r="60" spans="1:13">
      <c r="A60" s="86"/>
    </row>
    <row r="61" spans="1:13" hidden="1">
      <c r="A61" s="86"/>
    </row>
  </sheetData>
  <sheetProtection password="CCD0" sheet="1" objects="1" scenarios="1"/>
  <customSheetViews>
    <customSheetView guid="{3AAD01A2-9FF9-4DC3-96F0-2732E879BCFC}" showGridLines="0" showRowCol="0" hiddenRows="1" hiddenColumns="1">
      <selection activeCell="M20" sqref="M20"/>
      <pageMargins left="0.7" right="0.7" top="0.75" bottom="0.75" header="0.3" footer="0.3"/>
      <pageSetup paperSize="9" orientation="portrait" horizontalDpi="4294967293" verticalDpi="0" r:id="rId1"/>
    </customSheetView>
  </customSheetViews>
  <mergeCells count="13">
    <mergeCell ref="C9:E9"/>
    <mergeCell ref="K9:L9"/>
    <mergeCell ref="K10:L10"/>
    <mergeCell ref="A12:A13"/>
    <mergeCell ref="B12:B13"/>
    <mergeCell ref="C12:F12"/>
    <mergeCell ref="G12:J12"/>
    <mergeCell ref="K12:M12"/>
    <mergeCell ref="C8:F8"/>
    <mergeCell ref="C1:M1"/>
    <mergeCell ref="C2:M2"/>
    <mergeCell ref="C3:M3"/>
    <mergeCell ref="C4:M6"/>
  </mergeCells>
  <pageMargins left="0.7" right="0.7" top="0.75" bottom="0.75" header="0.3" footer="0.3"/>
  <pageSetup paperSize="9" orientation="portrait" horizontalDpi="4294967293" verticalDpi="0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/>
  </sheetPr>
  <dimension ref="A1:N61"/>
  <sheetViews>
    <sheetView showGridLines="0" workbookViewId="0"/>
  </sheetViews>
  <sheetFormatPr defaultColWidth="0" defaultRowHeight="15" zeroHeight="1"/>
  <cols>
    <col min="1" max="1" width="4.5703125" style="89" bestFit="1" customWidth="1"/>
    <col min="2" max="2" width="28.5703125" style="89" customWidth="1"/>
    <col min="3" max="4" width="5.7109375" style="89" customWidth="1"/>
    <col min="5" max="5" width="5.28515625" style="89" customWidth="1"/>
    <col min="6" max="6" width="44.5703125" style="89" customWidth="1"/>
    <col min="7" max="8" width="5.7109375" style="89" customWidth="1"/>
    <col min="9" max="9" width="5.28515625" style="89" customWidth="1"/>
    <col min="10" max="10" width="44.5703125" style="89" customWidth="1"/>
    <col min="11" max="11" width="5.7109375" style="89" customWidth="1"/>
    <col min="12" max="12" width="5.28515625" style="89" customWidth="1"/>
    <col min="13" max="13" width="44.5703125" style="89" customWidth="1"/>
    <col min="14" max="14" width="9.140625" style="86" customWidth="1"/>
    <col min="15" max="16384" width="9.140625" style="86" hidden="1"/>
  </cols>
  <sheetData>
    <row r="1" spans="1:13">
      <c r="C1" s="349" t="str">
        <f>UPPER("PEMERINTAH  "&amp;'Data Raport'!C4:F4)</f>
        <v>PEMERINTAH  KOTA MEDAN</v>
      </c>
      <c r="D1" s="350"/>
      <c r="E1" s="350"/>
      <c r="F1" s="350"/>
      <c r="G1" s="350"/>
      <c r="H1" s="350"/>
      <c r="I1" s="350"/>
      <c r="J1" s="350"/>
      <c r="K1" s="350"/>
      <c r="L1" s="350"/>
      <c r="M1" s="351"/>
    </row>
    <row r="2" spans="1:13" ht="15" customHeight="1">
      <c r="C2" s="352" t="str">
        <f>UPPER('Data Raport'!C3:F3)</f>
        <v>DINAS PENDIDIKAN KOTA MEDAN</v>
      </c>
      <c r="D2" s="353"/>
      <c r="E2" s="353"/>
      <c r="F2" s="353"/>
      <c r="G2" s="353"/>
      <c r="H2" s="353"/>
      <c r="I2" s="353"/>
      <c r="J2" s="353"/>
      <c r="K2" s="353"/>
      <c r="L2" s="353"/>
      <c r="M2" s="354"/>
    </row>
    <row r="3" spans="1:13" ht="24.95" customHeight="1">
      <c r="C3" s="355" t="str">
        <f>UPPER('Data Raport'!C5:F5)</f>
        <v>SMP NEGERI 1 TEBING TINGGI</v>
      </c>
      <c r="D3" s="356"/>
      <c r="E3" s="356"/>
      <c r="F3" s="356"/>
      <c r="G3" s="356"/>
      <c r="H3" s="356"/>
      <c r="I3" s="356"/>
      <c r="J3" s="356"/>
      <c r="K3" s="356"/>
      <c r="L3" s="356"/>
      <c r="M3" s="357"/>
    </row>
    <row r="4" spans="1:13" ht="15" customHeight="1">
      <c r="C4" s="358" t="s">
        <v>0</v>
      </c>
      <c r="D4" s="359"/>
      <c r="E4" s="359"/>
      <c r="F4" s="359"/>
      <c r="G4" s="359"/>
      <c r="H4" s="359"/>
      <c r="I4" s="359"/>
      <c r="J4" s="359"/>
      <c r="K4" s="359"/>
      <c r="L4" s="359"/>
      <c r="M4" s="360"/>
    </row>
    <row r="5" spans="1:13" ht="15" customHeight="1">
      <c r="C5" s="361"/>
      <c r="D5" s="362"/>
      <c r="E5" s="362"/>
      <c r="F5" s="362"/>
      <c r="G5" s="362"/>
      <c r="H5" s="362"/>
      <c r="I5" s="362"/>
      <c r="J5" s="362"/>
      <c r="K5" s="362"/>
      <c r="L5" s="362"/>
      <c r="M5" s="363"/>
    </row>
    <row r="6" spans="1:13" ht="15" customHeight="1">
      <c r="C6" s="364"/>
      <c r="D6" s="365"/>
      <c r="E6" s="365"/>
      <c r="F6" s="365"/>
      <c r="G6" s="365"/>
      <c r="H6" s="365"/>
      <c r="I6" s="365"/>
      <c r="J6" s="365"/>
      <c r="K6" s="365"/>
      <c r="L6" s="365"/>
      <c r="M6" s="366"/>
    </row>
    <row r="7" spans="1:13" ht="15" customHeight="1">
      <c r="G7" s="1"/>
      <c r="H7" s="1"/>
      <c r="I7" s="1"/>
      <c r="J7" s="1"/>
      <c r="K7" s="1"/>
      <c r="L7" s="1"/>
      <c r="M7" s="1"/>
    </row>
    <row r="8" spans="1:13">
      <c r="B8" s="5" t="s">
        <v>7</v>
      </c>
      <c r="C8" s="15" t="s">
        <v>29</v>
      </c>
      <c r="D8" s="15"/>
      <c r="E8" s="15"/>
      <c r="F8" s="85"/>
      <c r="I8" s="8" t="s">
        <v>10</v>
      </c>
      <c r="J8" s="122" t="str">
        <f>Home!D18</f>
        <v>Genap</v>
      </c>
      <c r="K8" s="8"/>
      <c r="L8" s="14"/>
      <c r="M8" s="14"/>
    </row>
    <row r="9" spans="1:13">
      <c r="B9" s="5" t="s">
        <v>8</v>
      </c>
      <c r="C9" s="367" t="str">
        <f>Home!D16</f>
        <v>7 - 1</v>
      </c>
      <c r="D9" s="367"/>
      <c r="E9" s="367"/>
      <c r="F9" s="85"/>
      <c r="I9" s="9" t="s">
        <v>9</v>
      </c>
      <c r="J9" s="84" t="str">
        <f>Home!D20</f>
        <v>2014/2015</v>
      </c>
      <c r="K9" s="368"/>
      <c r="L9" s="368"/>
      <c r="M9" s="14"/>
    </row>
    <row r="10" spans="1:13">
      <c r="B10" s="5"/>
      <c r="C10" s="85"/>
      <c r="D10" s="85"/>
      <c r="E10" s="85"/>
      <c r="F10" s="85"/>
      <c r="G10" s="7"/>
      <c r="H10" s="7"/>
      <c r="I10" s="7"/>
      <c r="J10" s="7"/>
      <c r="K10" s="369"/>
      <c r="L10" s="369"/>
      <c r="M10" s="14"/>
    </row>
    <row r="11" spans="1:13">
      <c r="C11" s="87"/>
      <c r="D11" s="87"/>
      <c r="E11" s="87"/>
      <c r="F11" s="87"/>
    </row>
    <row r="12" spans="1:13" s="2" customFormat="1">
      <c r="A12" s="370" t="s">
        <v>1</v>
      </c>
      <c r="B12" s="370" t="s">
        <v>2</v>
      </c>
      <c r="C12" s="371" t="s">
        <v>4</v>
      </c>
      <c r="D12" s="372"/>
      <c r="E12" s="372"/>
      <c r="F12" s="373"/>
      <c r="G12" s="374" t="s">
        <v>5</v>
      </c>
      <c r="H12" s="375"/>
      <c r="I12" s="375"/>
      <c r="J12" s="376"/>
      <c r="K12" s="377" t="s">
        <v>13</v>
      </c>
      <c r="L12" s="377"/>
      <c r="M12" s="377"/>
    </row>
    <row r="13" spans="1:13">
      <c r="A13" s="370"/>
      <c r="B13" s="370"/>
      <c r="C13" s="17" t="s">
        <v>14</v>
      </c>
      <c r="D13" s="17" t="s">
        <v>15</v>
      </c>
      <c r="E13" s="18" t="s">
        <v>16</v>
      </c>
      <c r="F13" s="18" t="s">
        <v>17</v>
      </c>
      <c r="G13" s="19" t="s">
        <v>14</v>
      </c>
      <c r="H13" s="19" t="s">
        <v>15</v>
      </c>
      <c r="I13" s="20" t="s">
        <v>16</v>
      </c>
      <c r="J13" s="20" t="s">
        <v>17</v>
      </c>
      <c r="K13" s="21" t="s">
        <v>18</v>
      </c>
      <c r="L13" s="21" t="s">
        <v>16</v>
      </c>
      <c r="M13" s="21" t="s">
        <v>17</v>
      </c>
    </row>
    <row r="14" spans="1:13" s="10" customFormat="1" ht="38.1" customHeight="1">
      <c r="A14" s="155">
        <v>1</v>
      </c>
      <c r="B14" s="156" t="str">
        <f>'Data Identitas'!B9</f>
        <v>ADHE JUNAEDY</v>
      </c>
      <c r="C14" s="126"/>
      <c r="D14" s="126"/>
      <c r="E14" s="126"/>
      <c r="F14" s="286"/>
      <c r="G14" s="126"/>
      <c r="H14" s="126"/>
      <c r="I14" s="126"/>
      <c r="J14" s="286"/>
      <c r="K14" s="126"/>
      <c r="L14" s="126"/>
      <c r="M14" s="286"/>
    </row>
    <row r="15" spans="1:13" s="10" customFormat="1" ht="38.1" customHeight="1">
      <c r="A15" s="155">
        <v>2</v>
      </c>
      <c r="B15" s="156" t="str">
        <f>'Data Identitas'!B10</f>
        <v>ANDRE WINDO SINAGA</v>
      </c>
      <c r="C15" s="126"/>
      <c r="D15" s="126"/>
      <c r="E15" s="126"/>
      <c r="F15" s="286"/>
      <c r="G15" s="126"/>
      <c r="H15" s="126"/>
      <c r="I15" s="126"/>
      <c r="J15" s="286"/>
      <c r="K15" s="126"/>
      <c r="L15" s="126"/>
      <c r="M15" s="286"/>
    </row>
    <row r="16" spans="1:13" s="10" customFormat="1" ht="38.1" customHeight="1">
      <c r="A16" s="155">
        <v>3</v>
      </c>
      <c r="B16" s="156" t="str">
        <f>'Data Identitas'!B11</f>
        <v>ANDRIAN DWI PUTRA</v>
      </c>
      <c r="C16" s="126"/>
      <c r="D16" s="126"/>
      <c r="E16" s="126"/>
      <c r="F16" s="286"/>
      <c r="G16" s="126"/>
      <c r="H16" s="126"/>
      <c r="I16" s="126"/>
      <c r="J16" s="286"/>
      <c r="K16" s="126"/>
      <c r="L16" s="126"/>
      <c r="M16" s="286"/>
    </row>
    <row r="17" spans="1:13" s="10" customFormat="1" ht="38.1" customHeight="1">
      <c r="A17" s="155">
        <v>4</v>
      </c>
      <c r="B17" s="156" t="str">
        <f>'Data Identitas'!B12</f>
        <v>BAGAS RESTU ANDINA</v>
      </c>
      <c r="C17" s="126"/>
      <c r="D17" s="126"/>
      <c r="E17" s="126"/>
      <c r="F17" s="286"/>
      <c r="G17" s="126"/>
      <c r="H17" s="126"/>
      <c r="I17" s="126"/>
      <c r="J17" s="286"/>
      <c r="K17" s="126"/>
      <c r="L17" s="126"/>
      <c r="M17" s="286"/>
    </row>
    <row r="18" spans="1:13" s="10" customFormat="1" ht="38.1" customHeight="1">
      <c r="A18" s="155">
        <v>5</v>
      </c>
      <c r="B18" s="156" t="str">
        <f>'Data Identitas'!B13</f>
        <v>BAMBANG EDI NURCHOLIC</v>
      </c>
      <c r="C18" s="126"/>
      <c r="D18" s="126"/>
      <c r="E18" s="126"/>
      <c r="F18" s="286"/>
      <c r="G18" s="126"/>
      <c r="H18" s="126"/>
      <c r="I18" s="126"/>
      <c r="J18" s="286"/>
      <c r="K18" s="126"/>
      <c r="L18" s="126"/>
      <c r="M18" s="286"/>
    </row>
    <row r="19" spans="1:13" s="10" customFormat="1" ht="38.1" customHeight="1">
      <c r="A19" s="155">
        <v>6</v>
      </c>
      <c r="B19" s="156" t="str">
        <f>'Data Identitas'!B14</f>
        <v>CHEIRANNY SINAGA</v>
      </c>
      <c r="C19" s="126"/>
      <c r="D19" s="126"/>
      <c r="E19" s="126"/>
      <c r="F19" s="286"/>
      <c r="G19" s="126"/>
      <c r="H19" s="126"/>
      <c r="I19" s="126"/>
      <c r="J19" s="286"/>
      <c r="K19" s="126"/>
      <c r="L19" s="126"/>
      <c r="M19" s="286"/>
    </row>
    <row r="20" spans="1:13" s="10" customFormat="1" ht="38.1" customHeight="1">
      <c r="A20" s="155">
        <v>7</v>
      </c>
      <c r="B20" s="156" t="str">
        <f>'Data Identitas'!B15</f>
        <v>CIKA VIRANTY</v>
      </c>
      <c r="C20" s="126"/>
      <c r="D20" s="126"/>
      <c r="E20" s="126"/>
      <c r="F20" s="286"/>
      <c r="G20" s="126"/>
      <c r="H20" s="126"/>
      <c r="I20" s="126"/>
      <c r="J20" s="286"/>
      <c r="K20" s="126"/>
      <c r="L20" s="126"/>
      <c r="M20" s="286"/>
    </row>
    <row r="21" spans="1:13" s="10" customFormat="1" ht="38.1" customHeight="1">
      <c r="A21" s="155">
        <v>8</v>
      </c>
      <c r="B21" s="156" t="str">
        <f>'Data Identitas'!B16</f>
        <v>DITAMI ASWANDA SARAGIH</v>
      </c>
      <c r="C21" s="126"/>
      <c r="D21" s="126"/>
      <c r="E21" s="126"/>
      <c r="F21" s="286"/>
      <c r="G21" s="126"/>
      <c r="H21" s="126"/>
      <c r="I21" s="126"/>
      <c r="J21" s="286"/>
      <c r="K21" s="126"/>
      <c r="L21" s="126"/>
      <c r="M21" s="286"/>
    </row>
    <row r="22" spans="1:13" s="10" customFormat="1" ht="38.1" customHeight="1">
      <c r="A22" s="155">
        <v>9</v>
      </c>
      <c r="B22" s="156" t="str">
        <f>'Data Identitas'!B17</f>
        <v>DZIHAN CHAIRANI</v>
      </c>
      <c r="C22" s="126"/>
      <c r="D22" s="126"/>
      <c r="E22" s="126"/>
      <c r="F22" s="286"/>
      <c r="G22" s="126"/>
      <c r="H22" s="126"/>
      <c r="I22" s="126"/>
      <c r="J22" s="286"/>
      <c r="K22" s="126"/>
      <c r="L22" s="126"/>
      <c r="M22" s="286"/>
    </row>
    <row r="23" spans="1:13" s="10" customFormat="1" ht="38.1" customHeight="1">
      <c r="A23" s="155">
        <v>10</v>
      </c>
      <c r="B23" s="156" t="str">
        <f>'Data Identitas'!B18</f>
        <v>ERVINA GAMARIA HUTAGALUNG</v>
      </c>
      <c r="C23" s="126"/>
      <c r="D23" s="126"/>
      <c r="E23" s="126"/>
      <c r="F23" s="286"/>
      <c r="G23" s="126"/>
      <c r="H23" s="126"/>
      <c r="I23" s="126"/>
      <c r="J23" s="286"/>
      <c r="K23" s="126"/>
      <c r="L23" s="126"/>
      <c r="M23" s="286"/>
    </row>
    <row r="24" spans="1:13" s="10" customFormat="1" ht="38.1" customHeight="1">
      <c r="A24" s="155">
        <v>11</v>
      </c>
      <c r="B24" s="156" t="str">
        <f>'Data Identitas'!B19</f>
        <v>EURICA IMANNUELA ELFRI Br. P</v>
      </c>
      <c r="C24" s="126"/>
      <c r="D24" s="126"/>
      <c r="E24" s="126"/>
      <c r="F24" s="286"/>
      <c r="G24" s="126"/>
      <c r="H24" s="126"/>
      <c r="I24" s="126"/>
      <c r="J24" s="286"/>
      <c r="K24" s="126"/>
      <c r="L24" s="126"/>
      <c r="M24" s="286"/>
    </row>
    <row r="25" spans="1:13" s="10" customFormat="1" ht="38.1" customHeight="1">
      <c r="A25" s="155">
        <v>12</v>
      </c>
      <c r="B25" s="156" t="str">
        <f>'Data Identitas'!B20</f>
        <v>FRIZHA ANANTA</v>
      </c>
      <c r="C25" s="126"/>
      <c r="D25" s="126"/>
      <c r="E25" s="126"/>
      <c r="F25" s="286"/>
      <c r="G25" s="126"/>
      <c r="H25" s="126"/>
      <c r="I25" s="126"/>
      <c r="J25" s="286"/>
      <c r="K25" s="126"/>
      <c r="L25" s="126"/>
      <c r="M25" s="286"/>
    </row>
    <row r="26" spans="1:13" s="10" customFormat="1" ht="38.1" customHeight="1">
      <c r="A26" s="155">
        <v>13</v>
      </c>
      <c r="B26" s="156" t="str">
        <f>'Data Identitas'!B21</f>
        <v>HOTMAN MANULLANG</v>
      </c>
      <c r="C26" s="126"/>
      <c r="D26" s="126"/>
      <c r="E26" s="126"/>
      <c r="F26" s="286"/>
      <c r="G26" s="126"/>
      <c r="H26" s="126"/>
      <c r="I26" s="126"/>
      <c r="J26" s="286"/>
      <c r="K26" s="126"/>
      <c r="L26" s="126"/>
      <c r="M26" s="286"/>
    </row>
    <row r="27" spans="1:13" s="10" customFormat="1" ht="38.1" customHeight="1">
      <c r="A27" s="155">
        <v>14</v>
      </c>
      <c r="B27" s="156" t="str">
        <f>'Data Identitas'!B22</f>
        <v>IMAM AKBARI</v>
      </c>
      <c r="C27" s="126"/>
      <c r="D27" s="126"/>
      <c r="E27" s="126"/>
      <c r="F27" s="286"/>
      <c r="G27" s="126"/>
      <c r="H27" s="126"/>
      <c r="I27" s="126"/>
      <c r="J27" s="286"/>
      <c r="K27" s="126"/>
      <c r="L27" s="126"/>
      <c r="M27" s="286"/>
    </row>
    <row r="28" spans="1:13" s="10" customFormat="1" ht="38.1" customHeight="1">
      <c r="A28" s="155">
        <v>15</v>
      </c>
      <c r="B28" s="156" t="str">
        <f>'Data Identitas'!B23</f>
        <v>INDAH PUSPITA SARI</v>
      </c>
      <c r="C28" s="126"/>
      <c r="D28" s="126"/>
      <c r="E28" s="126"/>
      <c r="F28" s="286"/>
      <c r="G28" s="126"/>
      <c r="H28" s="126"/>
      <c r="I28" s="126"/>
      <c r="J28" s="286"/>
      <c r="K28" s="126"/>
      <c r="L28" s="126"/>
      <c r="M28" s="286"/>
    </row>
    <row r="29" spans="1:13" s="10" customFormat="1" ht="38.1" customHeight="1">
      <c r="A29" s="155">
        <v>16</v>
      </c>
      <c r="B29" s="156" t="str">
        <f>'Data Identitas'!B24</f>
        <v>JHONA TEZIARDO DAMANIK</v>
      </c>
      <c r="C29" s="126"/>
      <c r="D29" s="126"/>
      <c r="E29" s="126"/>
      <c r="F29" s="286"/>
      <c r="G29" s="126"/>
      <c r="H29" s="126"/>
      <c r="I29" s="126"/>
      <c r="J29" s="286"/>
      <c r="K29" s="126"/>
      <c r="L29" s="126"/>
      <c r="M29" s="286"/>
    </row>
    <row r="30" spans="1:13" s="10" customFormat="1" ht="38.1" customHeight="1">
      <c r="A30" s="155">
        <v>17</v>
      </c>
      <c r="B30" s="156" t="str">
        <f>'Data Identitas'!B25</f>
        <v>JIMMI ANDRIO</v>
      </c>
      <c r="C30" s="126"/>
      <c r="D30" s="126"/>
      <c r="E30" s="126"/>
      <c r="F30" s="286"/>
      <c r="G30" s="126"/>
      <c r="H30" s="126"/>
      <c r="I30" s="126"/>
      <c r="J30" s="286"/>
      <c r="K30" s="126"/>
      <c r="L30" s="126"/>
      <c r="M30" s="286"/>
    </row>
    <row r="31" spans="1:13" s="10" customFormat="1" ht="38.1" customHeight="1">
      <c r="A31" s="155">
        <v>18</v>
      </c>
      <c r="B31" s="156" t="str">
        <f>'Data Identitas'!B26</f>
        <v>JOY HOSANNA</v>
      </c>
      <c r="C31" s="126"/>
      <c r="D31" s="126"/>
      <c r="E31" s="126"/>
      <c r="F31" s="286"/>
      <c r="G31" s="126"/>
      <c r="H31" s="126"/>
      <c r="I31" s="126"/>
      <c r="J31" s="286"/>
      <c r="K31" s="126"/>
      <c r="L31" s="126"/>
      <c r="M31" s="286"/>
    </row>
    <row r="32" spans="1:13" s="10" customFormat="1" ht="38.1" customHeight="1">
      <c r="A32" s="155">
        <v>19</v>
      </c>
      <c r="B32" s="156" t="str">
        <f>'Data Identitas'!B27</f>
        <v>LIDYA SEPTIANI SIMATUPANG</v>
      </c>
      <c r="C32" s="126"/>
      <c r="D32" s="126"/>
      <c r="E32" s="126"/>
      <c r="F32" s="286"/>
      <c r="G32" s="126"/>
      <c r="H32" s="126"/>
      <c r="I32" s="126"/>
      <c r="J32" s="286"/>
      <c r="K32" s="126"/>
      <c r="L32" s="126"/>
      <c r="M32" s="286"/>
    </row>
    <row r="33" spans="1:13" s="10" customFormat="1" ht="38.1" customHeight="1">
      <c r="A33" s="155">
        <v>20</v>
      </c>
      <c r="B33" s="156" t="str">
        <f>'Data Identitas'!B28</f>
        <v>LORENZ OCTAVIA SIMAMORA</v>
      </c>
      <c r="C33" s="126"/>
      <c r="D33" s="126"/>
      <c r="E33" s="126"/>
      <c r="F33" s="286"/>
      <c r="G33" s="126"/>
      <c r="H33" s="126"/>
      <c r="I33" s="126"/>
      <c r="J33" s="286"/>
      <c r="K33" s="126"/>
      <c r="L33" s="126"/>
      <c r="M33" s="286"/>
    </row>
    <row r="34" spans="1:13" s="10" customFormat="1" ht="38.1" customHeight="1">
      <c r="A34" s="155">
        <v>21</v>
      </c>
      <c r="B34" s="156" t="str">
        <f>'Data Identitas'!B29</f>
        <v>MACHRIZA ADDARUNNAFIS PAYFI</v>
      </c>
      <c r="C34" s="126"/>
      <c r="D34" s="126"/>
      <c r="E34" s="126"/>
      <c r="F34" s="286"/>
      <c r="G34" s="126"/>
      <c r="H34" s="126"/>
      <c r="I34" s="126"/>
      <c r="J34" s="286"/>
      <c r="K34" s="126"/>
      <c r="L34" s="126"/>
      <c r="M34" s="286"/>
    </row>
    <row r="35" spans="1:13" s="10" customFormat="1" ht="38.1" customHeight="1">
      <c r="A35" s="155">
        <v>22</v>
      </c>
      <c r="B35" s="156" t="str">
        <f>'Data Identitas'!B30</f>
        <v>MAHARANI PUTRI</v>
      </c>
      <c r="C35" s="126"/>
      <c r="D35" s="126"/>
      <c r="E35" s="126"/>
      <c r="F35" s="286"/>
      <c r="G35" s="126"/>
      <c r="H35" s="126"/>
      <c r="I35" s="126"/>
      <c r="J35" s="286"/>
      <c r="K35" s="126"/>
      <c r="L35" s="126"/>
      <c r="M35" s="286"/>
    </row>
    <row r="36" spans="1:13" s="10" customFormat="1" ht="38.1" customHeight="1">
      <c r="A36" s="155">
        <v>23</v>
      </c>
      <c r="B36" s="156" t="str">
        <f>'Data Identitas'!B31</f>
        <v>MARCELLINO SIANTURI</v>
      </c>
      <c r="C36" s="126"/>
      <c r="D36" s="126"/>
      <c r="E36" s="126"/>
      <c r="F36" s="286"/>
      <c r="G36" s="126"/>
      <c r="H36" s="126"/>
      <c r="I36" s="126"/>
      <c r="J36" s="286"/>
      <c r="K36" s="126"/>
      <c r="L36" s="126"/>
      <c r="M36" s="286"/>
    </row>
    <row r="37" spans="1:13" s="10" customFormat="1" ht="38.1" customHeight="1">
      <c r="A37" s="155">
        <v>24</v>
      </c>
      <c r="B37" s="156" t="str">
        <f>'Data Identitas'!B32</f>
        <v>MUTIARA ABDILLA SIREGAR</v>
      </c>
      <c r="C37" s="126"/>
      <c r="D37" s="126"/>
      <c r="E37" s="126"/>
      <c r="F37" s="286"/>
      <c r="G37" s="126"/>
      <c r="H37" s="126"/>
      <c r="I37" s="126"/>
      <c r="J37" s="286"/>
      <c r="K37" s="126"/>
      <c r="L37" s="126"/>
      <c r="M37" s="286"/>
    </row>
    <row r="38" spans="1:13" s="10" customFormat="1" ht="38.1" customHeight="1">
      <c r="A38" s="155">
        <v>25</v>
      </c>
      <c r="B38" s="156" t="str">
        <f>'Data Identitas'!B33</f>
        <v>NIA MARSELA Br. SEMBIRING</v>
      </c>
      <c r="C38" s="126"/>
      <c r="D38" s="126"/>
      <c r="E38" s="126"/>
      <c r="F38" s="286"/>
      <c r="G38" s="126"/>
      <c r="H38" s="126"/>
      <c r="I38" s="126"/>
      <c r="J38" s="286"/>
      <c r="K38" s="126"/>
      <c r="L38" s="126"/>
      <c r="M38" s="286"/>
    </row>
    <row r="39" spans="1:13" s="10" customFormat="1" ht="38.1" customHeight="1">
      <c r="A39" s="155">
        <v>26</v>
      </c>
      <c r="B39" s="156" t="str">
        <f>'Data Identitas'!B34</f>
        <v>NOVITASARI HANDAYANI</v>
      </c>
      <c r="C39" s="126"/>
      <c r="D39" s="126"/>
      <c r="E39" s="126"/>
      <c r="F39" s="286"/>
      <c r="G39" s="126"/>
      <c r="H39" s="126"/>
      <c r="I39" s="126"/>
      <c r="J39" s="286"/>
      <c r="K39" s="126"/>
      <c r="L39" s="126"/>
      <c r="M39" s="286"/>
    </row>
    <row r="40" spans="1:13" s="10" customFormat="1" ht="38.1" customHeight="1">
      <c r="A40" s="155">
        <v>27</v>
      </c>
      <c r="B40" s="156" t="str">
        <f>'Data Identitas'!B35</f>
        <v>PIERRE SAHADUTA SIMBOLON</v>
      </c>
      <c r="C40" s="126"/>
      <c r="D40" s="126"/>
      <c r="E40" s="126"/>
      <c r="F40" s="286"/>
      <c r="G40" s="126"/>
      <c r="H40" s="126"/>
      <c r="I40" s="126"/>
      <c r="J40" s="286"/>
      <c r="K40" s="126"/>
      <c r="L40" s="126"/>
      <c r="M40" s="286"/>
    </row>
    <row r="41" spans="1:13" s="10" customFormat="1" ht="38.1" customHeight="1">
      <c r="A41" s="155">
        <v>28</v>
      </c>
      <c r="B41" s="156" t="str">
        <f>'Data Identitas'!B36</f>
        <v>RAISSA LORETTA PURBA</v>
      </c>
      <c r="C41" s="126"/>
      <c r="D41" s="126"/>
      <c r="E41" s="126"/>
      <c r="F41" s="286"/>
      <c r="G41" s="126"/>
      <c r="H41" s="126"/>
      <c r="I41" s="126"/>
      <c r="J41" s="286"/>
      <c r="K41" s="126"/>
      <c r="L41" s="126"/>
      <c r="M41" s="286"/>
    </row>
    <row r="42" spans="1:13" s="10" customFormat="1" ht="38.1" customHeight="1">
      <c r="A42" s="155">
        <v>29</v>
      </c>
      <c r="B42" s="156" t="str">
        <f>'Data Identitas'!B37</f>
        <v>RIDHO CHRISTOVER ZALUCHU</v>
      </c>
      <c r="C42" s="126"/>
      <c r="D42" s="126"/>
      <c r="E42" s="126"/>
      <c r="F42" s="286"/>
      <c r="G42" s="126"/>
      <c r="H42" s="126"/>
      <c r="I42" s="126"/>
      <c r="J42" s="286"/>
      <c r="K42" s="126"/>
      <c r="L42" s="126"/>
      <c r="M42" s="286"/>
    </row>
    <row r="43" spans="1:13" s="10" customFormat="1" ht="38.1" customHeight="1">
      <c r="A43" s="155">
        <v>30</v>
      </c>
      <c r="B43" s="156" t="str">
        <f>'Data Identitas'!B38</f>
        <v>SAMUEL ANDREY PALEN MNRG</v>
      </c>
      <c r="C43" s="126"/>
      <c r="D43" s="126"/>
      <c r="E43" s="126"/>
      <c r="F43" s="286"/>
      <c r="G43" s="126"/>
      <c r="H43" s="126"/>
      <c r="I43" s="126"/>
      <c r="J43" s="286"/>
      <c r="K43" s="126"/>
      <c r="L43" s="126"/>
      <c r="M43" s="286"/>
    </row>
    <row r="44" spans="1:13" s="10" customFormat="1" ht="38.1" customHeight="1">
      <c r="A44" s="155">
        <v>31</v>
      </c>
      <c r="B44" s="156" t="str">
        <f>'Data Identitas'!B39</f>
        <v>SHELDON JHOAN SHABON SITOMPUL</v>
      </c>
      <c r="C44" s="126"/>
      <c r="D44" s="126"/>
      <c r="E44" s="126"/>
      <c r="F44" s="286"/>
      <c r="G44" s="126"/>
      <c r="H44" s="126"/>
      <c r="I44" s="126"/>
      <c r="J44" s="286"/>
      <c r="K44" s="126"/>
      <c r="L44" s="126"/>
      <c r="M44" s="286"/>
    </row>
    <row r="45" spans="1:13" s="10" customFormat="1" ht="38.1" customHeight="1">
      <c r="A45" s="155">
        <v>32</v>
      </c>
      <c r="B45" s="156" t="str">
        <f>'Data Identitas'!B40</f>
        <v>SULTAN FARID FAUZI HASIBUAN</v>
      </c>
      <c r="C45" s="126"/>
      <c r="D45" s="126"/>
      <c r="E45" s="126"/>
      <c r="F45" s="286"/>
      <c r="G45" s="126"/>
      <c r="H45" s="126"/>
      <c r="I45" s="126"/>
      <c r="J45" s="286"/>
      <c r="K45" s="126"/>
      <c r="L45" s="126"/>
      <c r="M45" s="286"/>
    </row>
    <row r="46" spans="1:13" s="10" customFormat="1" ht="38.1" customHeight="1">
      <c r="A46" s="155">
        <v>33</v>
      </c>
      <c r="B46" s="156" t="str">
        <f>'Data Identitas'!B41</f>
        <v>SYEMA ELSA PUTRI SIRINGO2</v>
      </c>
      <c r="C46" s="126"/>
      <c r="D46" s="126"/>
      <c r="E46" s="126"/>
      <c r="F46" s="286"/>
      <c r="G46" s="126"/>
      <c r="H46" s="126"/>
      <c r="I46" s="126"/>
      <c r="J46" s="286"/>
      <c r="K46" s="126"/>
      <c r="L46" s="126"/>
      <c r="M46" s="286"/>
    </row>
    <row r="47" spans="1:13" s="10" customFormat="1" ht="38.1" customHeight="1">
      <c r="A47" s="155">
        <v>34</v>
      </c>
      <c r="B47" s="156" t="str">
        <f>'Data Identitas'!B42</f>
        <v>TERESIA OKARINA BUTAR2</v>
      </c>
      <c r="C47" s="126"/>
      <c r="D47" s="126"/>
      <c r="E47" s="126"/>
      <c r="F47" s="286"/>
      <c r="G47" s="126"/>
      <c r="H47" s="126"/>
      <c r="I47" s="126"/>
      <c r="J47" s="286"/>
      <c r="K47" s="126"/>
      <c r="L47" s="126"/>
      <c r="M47" s="286"/>
    </row>
    <row r="48" spans="1:13" s="10" customFormat="1" ht="38.1" customHeight="1">
      <c r="A48" s="155">
        <v>35</v>
      </c>
      <c r="B48" s="156" t="str">
        <f>'Data Identitas'!B43</f>
        <v>WINDY ANDRIANTI</v>
      </c>
      <c r="C48" s="126"/>
      <c r="D48" s="126"/>
      <c r="E48" s="126"/>
      <c r="F48" s="286"/>
      <c r="G48" s="126"/>
      <c r="H48" s="126"/>
      <c r="I48" s="126"/>
      <c r="J48" s="286"/>
      <c r="K48" s="126"/>
      <c r="L48" s="126"/>
      <c r="M48" s="286"/>
    </row>
    <row r="49" spans="1:13" s="10" customFormat="1" ht="38.1" customHeight="1">
      <c r="A49" s="155">
        <v>36</v>
      </c>
      <c r="B49" s="156" t="str">
        <f>'Data Identitas'!B44</f>
        <v>YOHANA MARGARETA SILALAHI</v>
      </c>
      <c r="C49" s="126"/>
      <c r="D49" s="126"/>
      <c r="E49" s="126"/>
      <c r="F49" s="286"/>
      <c r="G49" s="126"/>
      <c r="H49" s="126"/>
      <c r="I49" s="126"/>
      <c r="J49" s="286"/>
      <c r="K49" s="126"/>
      <c r="L49" s="126"/>
      <c r="M49" s="286"/>
    </row>
    <row r="50" spans="1:13" s="10" customFormat="1" ht="38.1" customHeight="1">
      <c r="A50" s="155">
        <v>37</v>
      </c>
      <c r="B50" s="156" t="str">
        <f>'Data Identitas'!B45</f>
        <v>YONATHAN ELEAZER PANJAITAN</v>
      </c>
      <c r="C50" s="126"/>
      <c r="D50" s="126"/>
      <c r="E50" s="126"/>
      <c r="F50" s="286"/>
      <c r="G50" s="126"/>
      <c r="H50" s="126"/>
      <c r="I50" s="126"/>
      <c r="J50" s="286"/>
      <c r="K50" s="126"/>
      <c r="L50" s="126"/>
      <c r="M50" s="286"/>
    </row>
    <row r="51" spans="1:13" s="10" customFormat="1" ht="38.1" customHeight="1">
      <c r="A51" s="155">
        <v>38</v>
      </c>
      <c r="B51" s="156" t="str">
        <f>'Data Identitas'!B46</f>
        <v>ZAHARA 1</v>
      </c>
      <c r="C51" s="126"/>
      <c r="D51" s="126"/>
      <c r="E51" s="126"/>
      <c r="F51" s="286"/>
      <c r="G51" s="126"/>
      <c r="H51" s="126"/>
      <c r="I51" s="126"/>
      <c r="J51" s="286"/>
      <c r="K51" s="126"/>
      <c r="L51" s="126"/>
      <c r="M51" s="286"/>
    </row>
    <row r="52" spans="1:13" s="10" customFormat="1" ht="38.1" customHeight="1">
      <c r="A52" s="155">
        <v>39</v>
      </c>
      <c r="B52" s="156" t="str">
        <f>'Data Identitas'!B47</f>
        <v>ZAHARA 2</v>
      </c>
      <c r="C52" s="126"/>
      <c r="D52" s="126"/>
      <c r="E52" s="126"/>
      <c r="F52" s="286"/>
      <c r="G52" s="126"/>
      <c r="H52" s="126"/>
      <c r="I52" s="126"/>
      <c r="J52" s="286"/>
      <c r="K52" s="126"/>
      <c r="L52" s="126"/>
      <c r="M52" s="286"/>
    </row>
    <row r="53" spans="1:13" s="10" customFormat="1" ht="38.1" customHeight="1">
      <c r="A53" s="155">
        <v>40</v>
      </c>
      <c r="B53" s="156" t="str">
        <f>'Data Identitas'!B48</f>
        <v>ZAHARA 3</v>
      </c>
      <c r="C53" s="126"/>
      <c r="D53" s="126"/>
      <c r="E53" s="126"/>
      <c r="F53" s="286"/>
      <c r="G53" s="126"/>
      <c r="H53" s="126"/>
      <c r="I53" s="126"/>
      <c r="J53" s="286"/>
      <c r="K53" s="126"/>
      <c r="L53" s="126"/>
      <c r="M53" s="286"/>
    </row>
    <row r="54" spans="1:13" s="10" customFormat="1" ht="38.1" customHeight="1">
      <c r="A54" s="155">
        <v>41</v>
      </c>
      <c r="B54" s="156" t="str">
        <f>'Data Identitas'!B49</f>
        <v>ZAHARA 4</v>
      </c>
      <c r="C54" s="126"/>
      <c r="D54" s="126"/>
      <c r="E54" s="126"/>
      <c r="F54" s="286"/>
      <c r="G54" s="126"/>
      <c r="H54" s="126"/>
      <c r="I54" s="126"/>
      <c r="J54" s="286"/>
      <c r="K54" s="126"/>
      <c r="L54" s="126"/>
      <c r="M54" s="286"/>
    </row>
    <row r="55" spans="1:13" s="10" customFormat="1" ht="38.1" customHeight="1">
      <c r="A55" s="155">
        <v>42</v>
      </c>
      <c r="B55" s="156" t="str">
        <f>'Data Identitas'!B50</f>
        <v>ZAHARA 5</v>
      </c>
      <c r="C55" s="126"/>
      <c r="D55" s="126"/>
      <c r="E55" s="126"/>
      <c r="F55" s="286"/>
      <c r="G55" s="126"/>
      <c r="H55" s="126"/>
      <c r="I55" s="126"/>
      <c r="J55" s="286"/>
      <c r="K55" s="126"/>
      <c r="L55" s="126"/>
      <c r="M55" s="286"/>
    </row>
    <row r="56" spans="1:13" s="10" customFormat="1" ht="38.1" customHeight="1">
      <c r="A56" s="155">
        <v>43</v>
      </c>
      <c r="B56" s="156" t="str">
        <f>'Data Identitas'!B51</f>
        <v>ZAHARA 6</v>
      </c>
      <c r="C56" s="126"/>
      <c r="D56" s="126"/>
      <c r="E56" s="126"/>
      <c r="F56" s="286"/>
      <c r="G56" s="126"/>
      <c r="H56" s="126"/>
      <c r="I56" s="126"/>
      <c r="J56" s="286"/>
      <c r="K56" s="126"/>
      <c r="L56" s="126"/>
      <c r="M56" s="286"/>
    </row>
    <row r="57" spans="1:13" s="10" customFormat="1" ht="38.1" customHeight="1">
      <c r="A57" s="155">
        <v>44</v>
      </c>
      <c r="B57" s="156" t="str">
        <f>'Data Identitas'!B52</f>
        <v>ZAHARA 7</v>
      </c>
      <c r="C57" s="126"/>
      <c r="D57" s="126"/>
      <c r="E57" s="126"/>
      <c r="F57" s="286"/>
      <c r="G57" s="126"/>
      <c r="H57" s="126"/>
      <c r="I57" s="126"/>
      <c r="J57" s="286"/>
      <c r="K57" s="126"/>
      <c r="L57" s="126"/>
      <c r="M57" s="286"/>
    </row>
    <row r="58" spans="1:13" s="10" customFormat="1" ht="38.1" customHeight="1">
      <c r="A58" s="155">
        <v>45</v>
      </c>
      <c r="B58" s="156" t="str">
        <f>'Data Identitas'!B53</f>
        <v>ZAHARA 8</v>
      </c>
      <c r="C58" s="126"/>
      <c r="D58" s="126"/>
      <c r="E58" s="126"/>
      <c r="F58" s="286"/>
      <c r="G58" s="126"/>
      <c r="H58" s="126"/>
      <c r="I58" s="126"/>
      <c r="J58" s="286"/>
      <c r="K58" s="126"/>
      <c r="L58" s="126"/>
      <c r="M58" s="286"/>
    </row>
    <row r="59" spans="1:13" ht="20.100000000000001" customHeight="1">
      <c r="A59" s="88"/>
      <c r="B59" s="88" t="s">
        <v>3</v>
      </c>
      <c r="C59" s="41" t="str">
        <f>IFERROR(AVERAGE(C14:C58),"")</f>
        <v/>
      </c>
      <c r="D59" s="41" t="str">
        <f>IFERROR(AVERAGE(D14:D58),"")</f>
        <v/>
      </c>
      <c r="E59" s="41"/>
      <c r="F59" s="41"/>
      <c r="G59" s="41" t="str">
        <f>IFERROR(AVERAGE(G14:G58),"")</f>
        <v/>
      </c>
      <c r="H59" s="41" t="str">
        <f>IFERROR(AVERAGE(H14:H58),"")</f>
        <v/>
      </c>
      <c r="I59" s="41"/>
      <c r="J59" s="41"/>
      <c r="K59" s="41" t="str">
        <f>IFERROR(AVERAGE(K14:K58),"")</f>
        <v/>
      </c>
      <c r="L59" s="41"/>
      <c r="M59" s="41"/>
    </row>
    <row r="60" spans="1:13">
      <c r="A60" s="86"/>
    </row>
    <row r="61" spans="1:13" hidden="1">
      <c r="A61" s="86"/>
    </row>
  </sheetData>
  <sheetProtection password="CCD0" sheet="1" objects="1" scenarios="1"/>
  <customSheetViews>
    <customSheetView guid="{3AAD01A2-9FF9-4DC3-96F0-2732E879BCFC}" showGridLines="0" showRowCol="0" hiddenRows="1" hiddenColumns="1">
      <selection activeCell="M20" sqref="M20"/>
      <pageMargins left="0.7" right="0.7" top="0.75" bottom="0.75" header="0.3" footer="0.3"/>
    </customSheetView>
  </customSheetViews>
  <mergeCells count="12">
    <mergeCell ref="K10:L10"/>
    <mergeCell ref="A12:A13"/>
    <mergeCell ref="B12:B13"/>
    <mergeCell ref="C12:F12"/>
    <mergeCell ref="G12:J12"/>
    <mergeCell ref="K12:M12"/>
    <mergeCell ref="C1:M1"/>
    <mergeCell ref="C2:M2"/>
    <mergeCell ref="C3:M3"/>
    <mergeCell ref="C4:M6"/>
    <mergeCell ref="C9:E9"/>
    <mergeCell ref="K9:L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8"/>
  </sheetPr>
  <dimension ref="A1:N61"/>
  <sheetViews>
    <sheetView showGridLines="0" workbookViewId="0"/>
  </sheetViews>
  <sheetFormatPr defaultColWidth="0" defaultRowHeight="15" zeroHeight="1"/>
  <cols>
    <col min="1" max="1" width="4.5703125" style="89" bestFit="1" customWidth="1"/>
    <col min="2" max="2" width="28.5703125" style="89" customWidth="1"/>
    <col min="3" max="4" width="5.7109375" style="89" customWidth="1"/>
    <col min="5" max="5" width="5.28515625" style="89" customWidth="1"/>
    <col min="6" max="6" width="44.5703125" style="89" customWidth="1"/>
    <col min="7" max="8" width="5.7109375" style="89" customWidth="1"/>
    <col min="9" max="9" width="5.28515625" style="89" customWidth="1"/>
    <col min="10" max="10" width="44.5703125" style="89" customWidth="1"/>
    <col min="11" max="12" width="5.7109375" style="89" customWidth="1"/>
    <col min="13" max="13" width="44.5703125" style="89" customWidth="1"/>
    <col min="14" max="14" width="9.140625" style="86" customWidth="1"/>
    <col min="15" max="16384" width="9.140625" style="86" hidden="1"/>
  </cols>
  <sheetData>
    <row r="1" spans="1:13">
      <c r="C1" s="349" t="str">
        <f>UPPER("PEMERINTAH  "&amp;'Data Raport'!C4:F4)</f>
        <v>PEMERINTAH  KOTA MEDAN</v>
      </c>
      <c r="D1" s="350"/>
      <c r="E1" s="350"/>
      <c r="F1" s="350"/>
      <c r="G1" s="350"/>
      <c r="H1" s="350"/>
      <c r="I1" s="350"/>
      <c r="J1" s="350"/>
      <c r="K1" s="350"/>
      <c r="L1" s="350"/>
      <c r="M1" s="351"/>
    </row>
    <row r="2" spans="1:13" ht="15" customHeight="1">
      <c r="C2" s="352" t="str">
        <f>UPPER('Data Raport'!C3:F3)</f>
        <v>DINAS PENDIDIKAN KOTA MEDAN</v>
      </c>
      <c r="D2" s="353"/>
      <c r="E2" s="353"/>
      <c r="F2" s="353"/>
      <c r="G2" s="353"/>
      <c r="H2" s="353"/>
      <c r="I2" s="353"/>
      <c r="J2" s="353"/>
      <c r="K2" s="353"/>
      <c r="L2" s="353"/>
      <c r="M2" s="354"/>
    </row>
    <row r="3" spans="1:13" ht="24.95" customHeight="1">
      <c r="C3" s="355" t="str">
        <f>UPPER('Data Raport'!C5:F5)</f>
        <v>SMP NEGERI 1 TEBING TINGGI</v>
      </c>
      <c r="D3" s="356"/>
      <c r="E3" s="356"/>
      <c r="F3" s="356"/>
      <c r="G3" s="356"/>
      <c r="H3" s="356"/>
      <c r="I3" s="356"/>
      <c r="J3" s="356"/>
      <c r="K3" s="356"/>
      <c r="L3" s="356"/>
      <c r="M3" s="357"/>
    </row>
    <row r="4" spans="1:13" ht="15" customHeight="1">
      <c r="C4" s="358" t="s">
        <v>0</v>
      </c>
      <c r="D4" s="359"/>
      <c r="E4" s="359"/>
      <c r="F4" s="359"/>
      <c r="G4" s="359"/>
      <c r="H4" s="359"/>
      <c r="I4" s="359"/>
      <c r="J4" s="359"/>
      <c r="K4" s="359"/>
      <c r="L4" s="359"/>
      <c r="M4" s="360"/>
    </row>
    <row r="5" spans="1:13" ht="15" customHeight="1">
      <c r="C5" s="361"/>
      <c r="D5" s="362"/>
      <c r="E5" s="362"/>
      <c r="F5" s="362"/>
      <c r="G5" s="362"/>
      <c r="H5" s="362"/>
      <c r="I5" s="362"/>
      <c r="J5" s="362"/>
      <c r="K5" s="362"/>
      <c r="L5" s="362"/>
      <c r="M5" s="363"/>
    </row>
    <row r="6" spans="1:13" ht="15" customHeight="1">
      <c r="C6" s="364"/>
      <c r="D6" s="365"/>
      <c r="E6" s="365"/>
      <c r="F6" s="365"/>
      <c r="G6" s="365"/>
      <c r="H6" s="365"/>
      <c r="I6" s="365"/>
      <c r="J6" s="365"/>
      <c r="K6" s="365"/>
      <c r="L6" s="365"/>
      <c r="M6" s="366"/>
    </row>
    <row r="7" spans="1:13" ht="15" customHeight="1">
      <c r="G7" s="1"/>
      <c r="H7" s="1"/>
      <c r="I7" s="1"/>
      <c r="J7" s="1"/>
      <c r="K7" s="1"/>
      <c r="L7" s="1"/>
      <c r="M7" s="1"/>
    </row>
    <row r="8" spans="1:13">
      <c r="B8" s="5" t="s">
        <v>7</v>
      </c>
      <c r="C8" s="15" t="s">
        <v>34</v>
      </c>
      <c r="D8" s="15"/>
      <c r="E8" s="15"/>
      <c r="F8" s="85"/>
      <c r="I8" s="8" t="s">
        <v>10</v>
      </c>
      <c r="J8" s="122" t="str">
        <f>Home!D18</f>
        <v>Genap</v>
      </c>
      <c r="K8" s="8"/>
      <c r="L8" s="14"/>
      <c r="M8" s="14"/>
    </row>
    <row r="9" spans="1:13">
      <c r="B9" s="5" t="s">
        <v>8</v>
      </c>
      <c r="C9" s="367" t="str">
        <f>Home!D16</f>
        <v>7 - 1</v>
      </c>
      <c r="D9" s="367"/>
      <c r="E9" s="367"/>
      <c r="F9" s="85"/>
      <c r="I9" s="9" t="s">
        <v>9</v>
      </c>
      <c r="J9" s="84" t="str">
        <f>Home!D20</f>
        <v>2014/2015</v>
      </c>
      <c r="K9" s="368"/>
      <c r="L9" s="368"/>
      <c r="M9" s="14"/>
    </row>
    <row r="10" spans="1:13">
      <c r="B10" s="5"/>
      <c r="C10" s="85"/>
      <c r="D10" s="85"/>
      <c r="E10" s="85"/>
      <c r="F10" s="85"/>
      <c r="G10" s="7"/>
      <c r="H10" s="7"/>
      <c r="I10" s="7"/>
      <c r="J10" s="7"/>
      <c r="K10" s="369"/>
      <c r="L10" s="369"/>
      <c r="M10" s="14"/>
    </row>
    <row r="11" spans="1:13">
      <c r="C11" s="87"/>
      <c r="D11" s="87"/>
      <c r="E11" s="87"/>
      <c r="F11" s="87"/>
    </row>
    <row r="12" spans="1:13" s="2" customFormat="1">
      <c r="A12" s="370" t="s">
        <v>1</v>
      </c>
      <c r="B12" s="370" t="s">
        <v>2</v>
      </c>
      <c r="C12" s="371" t="s">
        <v>4</v>
      </c>
      <c r="D12" s="372"/>
      <c r="E12" s="372"/>
      <c r="F12" s="373"/>
      <c r="G12" s="374" t="s">
        <v>5</v>
      </c>
      <c r="H12" s="375"/>
      <c r="I12" s="375"/>
      <c r="J12" s="376"/>
      <c r="K12" s="377" t="s">
        <v>13</v>
      </c>
      <c r="L12" s="377"/>
      <c r="M12" s="377"/>
    </row>
    <row r="13" spans="1:13">
      <c r="A13" s="370"/>
      <c r="B13" s="370"/>
      <c r="C13" s="17" t="s">
        <v>14</v>
      </c>
      <c r="D13" s="17" t="s">
        <v>15</v>
      </c>
      <c r="E13" s="18" t="s">
        <v>16</v>
      </c>
      <c r="F13" s="18" t="s">
        <v>17</v>
      </c>
      <c r="G13" s="19" t="s">
        <v>14</v>
      </c>
      <c r="H13" s="19" t="s">
        <v>15</v>
      </c>
      <c r="I13" s="20" t="s">
        <v>16</v>
      </c>
      <c r="J13" s="20" t="s">
        <v>17</v>
      </c>
      <c r="K13" s="21" t="s">
        <v>18</v>
      </c>
      <c r="L13" s="21" t="s">
        <v>16</v>
      </c>
      <c r="M13" s="21" t="s">
        <v>17</v>
      </c>
    </row>
    <row r="14" spans="1:13" s="10" customFormat="1" ht="38.1" customHeight="1">
      <c r="A14" s="155">
        <v>1</v>
      </c>
      <c r="B14" s="156" t="str">
        <f>'Data Identitas'!B9</f>
        <v>ADHE JUNAEDY</v>
      </c>
      <c r="C14" s="126"/>
      <c r="D14" s="126"/>
      <c r="E14" s="126"/>
      <c r="F14" s="286"/>
      <c r="G14" s="126"/>
      <c r="H14" s="126"/>
      <c r="I14" s="126"/>
      <c r="J14" s="286"/>
      <c r="K14" s="126"/>
      <c r="L14" s="126"/>
      <c r="M14" s="286"/>
    </row>
    <row r="15" spans="1:13" s="10" customFormat="1" ht="38.1" customHeight="1">
      <c r="A15" s="155">
        <v>2</v>
      </c>
      <c r="B15" s="156" t="str">
        <f>'Data Identitas'!B10</f>
        <v>ANDRE WINDO SINAGA</v>
      </c>
      <c r="C15" s="126"/>
      <c r="D15" s="126"/>
      <c r="E15" s="126"/>
      <c r="F15" s="286"/>
      <c r="G15" s="126"/>
      <c r="H15" s="126"/>
      <c r="I15" s="126"/>
      <c r="J15" s="286"/>
      <c r="K15" s="126"/>
      <c r="L15" s="126"/>
      <c r="M15" s="286"/>
    </row>
    <row r="16" spans="1:13" s="10" customFormat="1" ht="38.1" customHeight="1">
      <c r="A16" s="155">
        <v>3</v>
      </c>
      <c r="B16" s="156" t="str">
        <f>'Data Identitas'!B11</f>
        <v>ANDRIAN DWI PUTRA</v>
      </c>
      <c r="C16" s="126"/>
      <c r="D16" s="126"/>
      <c r="E16" s="126"/>
      <c r="F16" s="286"/>
      <c r="G16" s="126"/>
      <c r="H16" s="126"/>
      <c r="I16" s="126"/>
      <c r="J16" s="286"/>
      <c r="K16" s="126"/>
      <c r="L16" s="126"/>
      <c r="M16" s="286"/>
    </row>
    <row r="17" spans="1:13" s="10" customFormat="1" ht="38.1" customHeight="1">
      <c r="A17" s="155">
        <v>4</v>
      </c>
      <c r="B17" s="156" t="str">
        <f>'Data Identitas'!B12</f>
        <v>BAGAS RESTU ANDINA</v>
      </c>
      <c r="C17" s="126"/>
      <c r="D17" s="126"/>
      <c r="E17" s="126"/>
      <c r="F17" s="286"/>
      <c r="G17" s="126"/>
      <c r="H17" s="126"/>
      <c r="I17" s="126"/>
      <c r="J17" s="286"/>
      <c r="K17" s="126"/>
      <c r="L17" s="126"/>
      <c r="M17" s="286"/>
    </row>
    <row r="18" spans="1:13" s="10" customFormat="1" ht="38.1" customHeight="1">
      <c r="A18" s="155">
        <v>5</v>
      </c>
      <c r="B18" s="156" t="str">
        <f>'Data Identitas'!B13</f>
        <v>BAMBANG EDI NURCHOLIC</v>
      </c>
      <c r="C18" s="126"/>
      <c r="D18" s="126"/>
      <c r="E18" s="126"/>
      <c r="F18" s="286"/>
      <c r="G18" s="126"/>
      <c r="H18" s="126"/>
      <c r="I18" s="126"/>
      <c r="J18" s="286"/>
      <c r="K18" s="126"/>
      <c r="L18" s="126"/>
      <c r="M18" s="286"/>
    </row>
    <row r="19" spans="1:13" s="10" customFormat="1" ht="38.1" customHeight="1">
      <c r="A19" s="155">
        <v>6</v>
      </c>
      <c r="B19" s="156" t="str">
        <f>'Data Identitas'!B14</f>
        <v>CHEIRANNY SINAGA</v>
      </c>
      <c r="C19" s="126"/>
      <c r="D19" s="126"/>
      <c r="E19" s="126"/>
      <c r="F19" s="286"/>
      <c r="G19" s="126"/>
      <c r="H19" s="126"/>
      <c r="I19" s="126"/>
      <c r="J19" s="286"/>
      <c r="K19" s="126"/>
      <c r="L19" s="126"/>
      <c r="M19" s="286"/>
    </row>
    <row r="20" spans="1:13" s="10" customFormat="1" ht="38.1" customHeight="1">
      <c r="A20" s="155">
        <v>7</v>
      </c>
      <c r="B20" s="156" t="str">
        <f>'Data Identitas'!B15</f>
        <v>CIKA VIRANTY</v>
      </c>
      <c r="C20" s="126"/>
      <c r="D20" s="126"/>
      <c r="E20" s="126"/>
      <c r="F20" s="286"/>
      <c r="G20" s="126"/>
      <c r="H20" s="126"/>
      <c r="I20" s="126"/>
      <c r="J20" s="286"/>
      <c r="K20" s="126"/>
      <c r="L20" s="126"/>
      <c r="M20" s="286"/>
    </row>
    <row r="21" spans="1:13" s="10" customFormat="1" ht="38.1" customHeight="1">
      <c r="A21" s="155">
        <v>8</v>
      </c>
      <c r="B21" s="156" t="str">
        <f>'Data Identitas'!B16</f>
        <v>DITAMI ASWANDA SARAGIH</v>
      </c>
      <c r="C21" s="126"/>
      <c r="D21" s="126"/>
      <c r="E21" s="126"/>
      <c r="F21" s="286"/>
      <c r="G21" s="126"/>
      <c r="H21" s="126"/>
      <c r="I21" s="126"/>
      <c r="J21" s="286"/>
      <c r="K21" s="126"/>
      <c r="L21" s="126"/>
      <c r="M21" s="286"/>
    </row>
    <row r="22" spans="1:13" s="10" customFormat="1" ht="38.1" customHeight="1">
      <c r="A22" s="155">
        <v>9</v>
      </c>
      <c r="B22" s="156" t="str">
        <f>'Data Identitas'!B17</f>
        <v>DZIHAN CHAIRANI</v>
      </c>
      <c r="C22" s="126"/>
      <c r="D22" s="126"/>
      <c r="E22" s="126"/>
      <c r="F22" s="286"/>
      <c r="G22" s="126"/>
      <c r="H22" s="126"/>
      <c r="I22" s="126"/>
      <c r="J22" s="286"/>
      <c r="K22" s="126"/>
      <c r="L22" s="126"/>
      <c r="M22" s="286"/>
    </row>
    <row r="23" spans="1:13" s="10" customFormat="1" ht="38.1" customHeight="1">
      <c r="A23" s="155">
        <v>10</v>
      </c>
      <c r="B23" s="156" t="str">
        <f>'Data Identitas'!B18</f>
        <v>ERVINA GAMARIA HUTAGALUNG</v>
      </c>
      <c r="C23" s="126"/>
      <c r="D23" s="126"/>
      <c r="E23" s="126"/>
      <c r="F23" s="286"/>
      <c r="G23" s="126"/>
      <c r="H23" s="126"/>
      <c r="I23" s="126"/>
      <c r="J23" s="286"/>
      <c r="K23" s="126"/>
      <c r="L23" s="126"/>
      <c r="M23" s="286"/>
    </row>
    <row r="24" spans="1:13" s="10" customFormat="1" ht="38.1" customHeight="1">
      <c r="A24" s="155">
        <v>11</v>
      </c>
      <c r="B24" s="156" t="str">
        <f>'Data Identitas'!B19</f>
        <v>EURICA IMANNUELA ELFRI Br. P</v>
      </c>
      <c r="C24" s="126"/>
      <c r="D24" s="126"/>
      <c r="E24" s="126"/>
      <c r="F24" s="286"/>
      <c r="G24" s="126"/>
      <c r="H24" s="126"/>
      <c r="I24" s="126"/>
      <c r="J24" s="286"/>
      <c r="K24" s="126"/>
      <c r="L24" s="126"/>
      <c r="M24" s="286"/>
    </row>
    <row r="25" spans="1:13" s="10" customFormat="1" ht="38.1" customHeight="1">
      <c r="A25" s="155">
        <v>12</v>
      </c>
      <c r="B25" s="156" t="str">
        <f>'Data Identitas'!B20</f>
        <v>FRIZHA ANANTA</v>
      </c>
      <c r="C25" s="126"/>
      <c r="D25" s="126"/>
      <c r="E25" s="126"/>
      <c r="F25" s="286"/>
      <c r="G25" s="126"/>
      <c r="H25" s="126"/>
      <c r="I25" s="126"/>
      <c r="J25" s="286"/>
      <c r="K25" s="126"/>
      <c r="L25" s="126"/>
      <c r="M25" s="286"/>
    </row>
    <row r="26" spans="1:13" s="10" customFormat="1" ht="38.1" customHeight="1">
      <c r="A26" s="155">
        <v>13</v>
      </c>
      <c r="B26" s="156" t="str">
        <f>'Data Identitas'!B21</f>
        <v>HOTMAN MANULLANG</v>
      </c>
      <c r="C26" s="126"/>
      <c r="D26" s="126"/>
      <c r="E26" s="126"/>
      <c r="F26" s="286"/>
      <c r="G26" s="126"/>
      <c r="H26" s="126"/>
      <c r="I26" s="126"/>
      <c r="J26" s="286"/>
      <c r="K26" s="126"/>
      <c r="L26" s="126"/>
      <c r="M26" s="286"/>
    </row>
    <row r="27" spans="1:13" s="10" customFormat="1" ht="38.1" customHeight="1">
      <c r="A27" s="155">
        <v>14</v>
      </c>
      <c r="B27" s="156" t="str">
        <f>'Data Identitas'!B22</f>
        <v>IMAM AKBARI</v>
      </c>
      <c r="C27" s="126"/>
      <c r="D27" s="126"/>
      <c r="E27" s="126"/>
      <c r="F27" s="286"/>
      <c r="G27" s="126"/>
      <c r="H27" s="126"/>
      <c r="I27" s="126"/>
      <c r="J27" s="286"/>
      <c r="K27" s="126"/>
      <c r="L27" s="126"/>
      <c r="M27" s="286"/>
    </row>
    <row r="28" spans="1:13" s="10" customFormat="1" ht="38.1" customHeight="1">
      <c r="A28" s="155">
        <v>15</v>
      </c>
      <c r="B28" s="156" t="str">
        <f>'Data Identitas'!B23</f>
        <v>INDAH PUSPITA SARI</v>
      </c>
      <c r="C28" s="126"/>
      <c r="D28" s="126"/>
      <c r="E28" s="126"/>
      <c r="F28" s="286"/>
      <c r="G28" s="126"/>
      <c r="H28" s="126"/>
      <c r="I28" s="126"/>
      <c r="J28" s="286"/>
      <c r="K28" s="126"/>
      <c r="L28" s="126"/>
      <c r="M28" s="286"/>
    </row>
    <row r="29" spans="1:13" s="10" customFormat="1" ht="38.1" customHeight="1">
      <c r="A29" s="155">
        <v>16</v>
      </c>
      <c r="B29" s="156" t="str">
        <f>'Data Identitas'!B24</f>
        <v>JHONA TEZIARDO DAMANIK</v>
      </c>
      <c r="C29" s="126"/>
      <c r="D29" s="126"/>
      <c r="E29" s="126"/>
      <c r="F29" s="286"/>
      <c r="G29" s="126"/>
      <c r="H29" s="126"/>
      <c r="I29" s="126"/>
      <c r="J29" s="286"/>
      <c r="K29" s="126"/>
      <c r="L29" s="126"/>
      <c r="M29" s="286"/>
    </row>
    <row r="30" spans="1:13" s="10" customFormat="1" ht="38.1" customHeight="1">
      <c r="A30" s="155">
        <v>17</v>
      </c>
      <c r="B30" s="156" t="str">
        <f>'Data Identitas'!B25</f>
        <v>JIMMI ANDRIO</v>
      </c>
      <c r="C30" s="126"/>
      <c r="D30" s="126"/>
      <c r="E30" s="126"/>
      <c r="F30" s="286"/>
      <c r="G30" s="126"/>
      <c r="H30" s="126"/>
      <c r="I30" s="126"/>
      <c r="J30" s="286"/>
      <c r="K30" s="126"/>
      <c r="L30" s="126"/>
      <c r="M30" s="286"/>
    </row>
    <row r="31" spans="1:13" s="10" customFormat="1" ht="38.1" customHeight="1">
      <c r="A31" s="155">
        <v>18</v>
      </c>
      <c r="B31" s="156" t="str">
        <f>'Data Identitas'!B26</f>
        <v>JOY HOSANNA</v>
      </c>
      <c r="C31" s="126"/>
      <c r="D31" s="126"/>
      <c r="E31" s="126"/>
      <c r="F31" s="286"/>
      <c r="G31" s="126"/>
      <c r="H31" s="126"/>
      <c r="I31" s="126"/>
      <c r="J31" s="286"/>
      <c r="K31" s="126"/>
      <c r="L31" s="126"/>
      <c r="M31" s="286"/>
    </row>
    <row r="32" spans="1:13" s="10" customFormat="1" ht="38.1" customHeight="1">
      <c r="A32" s="155">
        <v>19</v>
      </c>
      <c r="B32" s="156" t="str">
        <f>'Data Identitas'!B27</f>
        <v>LIDYA SEPTIANI SIMATUPANG</v>
      </c>
      <c r="C32" s="126"/>
      <c r="D32" s="126"/>
      <c r="E32" s="126"/>
      <c r="F32" s="286"/>
      <c r="G32" s="126"/>
      <c r="H32" s="126"/>
      <c r="I32" s="126"/>
      <c r="J32" s="286"/>
      <c r="K32" s="126"/>
      <c r="L32" s="126"/>
      <c r="M32" s="286"/>
    </row>
    <row r="33" spans="1:13" s="10" customFormat="1" ht="38.1" customHeight="1">
      <c r="A33" s="155">
        <v>20</v>
      </c>
      <c r="B33" s="156" t="str">
        <f>'Data Identitas'!B28</f>
        <v>LORENZ OCTAVIA SIMAMORA</v>
      </c>
      <c r="C33" s="126"/>
      <c r="D33" s="126"/>
      <c r="E33" s="126"/>
      <c r="F33" s="286"/>
      <c r="G33" s="126"/>
      <c r="H33" s="126"/>
      <c r="I33" s="126"/>
      <c r="J33" s="286"/>
      <c r="K33" s="126"/>
      <c r="L33" s="126"/>
      <c r="M33" s="286"/>
    </row>
    <row r="34" spans="1:13" s="10" customFormat="1" ht="38.1" customHeight="1">
      <c r="A34" s="155">
        <v>21</v>
      </c>
      <c r="B34" s="156" t="str">
        <f>'Data Identitas'!B29</f>
        <v>MACHRIZA ADDARUNNAFIS PAYFI</v>
      </c>
      <c r="C34" s="126"/>
      <c r="D34" s="126"/>
      <c r="E34" s="126"/>
      <c r="F34" s="286"/>
      <c r="G34" s="126"/>
      <c r="H34" s="126"/>
      <c r="I34" s="126"/>
      <c r="J34" s="286"/>
      <c r="K34" s="126"/>
      <c r="L34" s="126"/>
      <c r="M34" s="286"/>
    </row>
    <row r="35" spans="1:13" s="10" customFormat="1" ht="38.1" customHeight="1">
      <c r="A35" s="155">
        <v>22</v>
      </c>
      <c r="B35" s="156" t="str">
        <f>'Data Identitas'!B30</f>
        <v>MAHARANI PUTRI</v>
      </c>
      <c r="C35" s="126"/>
      <c r="D35" s="126"/>
      <c r="E35" s="126"/>
      <c r="F35" s="286"/>
      <c r="G35" s="126"/>
      <c r="H35" s="126"/>
      <c r="I35" s="126"/>
      <c r="J35" s="286"/>
      <c r="K35" s="126"/>
      <c r="L35" s="126"/>
      <c r="M35" s="286"/>
    </row>
    <row r="36" spans="1:13" s="10" customFormat="1" ht="38.1" customHeight="1">
      <c r="A36" s="155">
        <v>23</v>
      </c>
      <c r="B36" s="156" t="str">
        <f>'Data Identitas'!B31</f>
        <v>MARCELLINO SIANTURI</v>
      </c>
      <c r="C36" s="126"/>
      <c r="D36" s="126"/>
      <c r="E36" s="126"/>
      <c r="F36" s="286"/>
      <c r="G36" s="126"/>
      <c r="H36" s="126"/>
      <c r="I36" s="126"/>
      <c r="J36" s="286"/>
      <c r="K36" s="126"/>
      <c r="L36" s="126"/>
      <c r="M36" s="286"/>
    </row>
    <row r="37" spans="1:13" s="10" customFormat="1" ht="38.1" customHeight="1">
      <c r="A37" s="155">
        <v>24</v>
      </c>
      <c r="B37" s="156" t="str">
        <f>'Data Identitas'!B32</f>
        <v>MUTIARA ABDILLA SIREGAR</v>
      </c>
      <c r="C37" s="126"/>
      <c r="D37" s="126"/>
      <c r="E37" s="126"/>
      <c r="F37" s="286"/>
      <c r="G37" s="126"/>
      <c r="H37" s="126"/>
      <c r="I37" s="126"/>
      <c r="J37" s="286"/>
      <c r="K37" s="126"/>
      <c r="L37" s="126"/>
      <c r="M37" s="286"/>
    </row>
    <row r="38" spans="1:13" s="10" customFormat="1" ht="38.1" customHeight="1">
      <c r="A38" s="155">
        <v>25</v>
      </c>
      <c r="B38" s="156" t="str">
        <f>'Data Identitas'!B33</f>
        <v>NIA MARSELA Br. SEMBIRING</v>
      </c>
      <c r="C38" s="126"/>
      <c r="D38" s="126"/>
      <c r="E38" s="126"/>
      <c r="F38" s="286"/>
      <c r="G38" s="126"/>
      <c r="H38" s="126"/>
      <c r="I38" s="126"/>
      <c r="J38" s="286"/>
      <c r="K38" s="126"/>
      <c r="L38" s="126"/>
      <c r="M38" s="286"/>
    </row>
    <row r="39" spans="1:13" s="10" customFormat="1" ht="38.1" customHeight="1">
      <c r="A39" s="155">
        <v>26</v>
      </c>
      <c r="B39" s="156" t="str">
        <f>'Data Identitas'!B34</f>
        <v>NOVITASARI HANDAYANI</v>
      </c>
      <c r="C39" s="126"/>
      <c r="D39" s="126"/>
      <c r="E39" s="126"/>
      <c r="F39" s="286"/>
      <c r="G39" s="126"/>
      <c r="H39" s="126"/>
      <c r="I39" s="126"/>
      <c r="J39" s="286"/>
      <c r="K39" s="126"/>
      <c r="L39" s="126"/>
      <c r="M39" s="286"/>
    </row>
    <row r="40" spans="1:13" s="10" customFormat="1" ht="38.1" customHeight="1">
      <c r="A40" s="155">
        <v>27</v>
      </c>
      <c r="B40" s="156" t="str">
        <f>'Data Identitas'!B35</f>
        <v>PIERRE SAHADUTA SIMBOLON</v>
      </c>
      <c r="C40" s="126"/>
      <c r="D40" s="126"/>
      <c r="E40" s="126"/>
      <c r="F40" s="286"/>
      <c r="G40" s="126"/>
      <c r="H40" s="126"/>
      <c r="I40" s="126"/>
      <c r="J40" s="286"/>
      <c r="K40" s="126"/>
      <c r="L40" s="126"/>
      <c r="M40" s="286"/>
    </row>
    <row r="41" spans="1:13" s="10" customFormat="1" ht="38.1" customHeight="1">
      <c r="A41" s="155">
        <v>28</v>
      </c>
      <c r="B41" s="156" t="str">
        <f>'Data Identitas'!B36</f>
        <v>RAISSA LORETTA PURBA</v>
      </c>
      <c r="C41" s="126"/>
      <c r="D41" s="126"/>
      <c r="E41" s="126"/>
      <c r="F41" s="286"/>
      <c r="G41" s="126"/>
      <c r="H41" s="126"/>
      <c r="I41" s="126"/>
      <c r="J41" s="286"/>
      <c r="K41" s="126"/>
      <c r="L41" s="126"/>
      <c r="M41" s="286"/>
    </row>
    <row r="42" spans="1:13" s="10" customFormat="1" ht="38.1" customHeight="1">
      <c r="A42" s="155">
        <v>29</v>
      </c>
      <c r="B42" s="156" t="str">
        <f>'Data Identitas'!B37</f>
        <v>RIDHO CHRISTOVER ZALUCHU</v>
      </c>
      <c r="C42" s="126"/>
      <c r="D42" s="126"/>
      <c r="E42" s="126"/>
      <c r="F42" s="286"/>
      <c r="G42" s="126"/>
      <c r="H42" s="126"/>
      <c r="I42" s="126"/>
      <c r="J42" s="286"/>
      <c r="K42" s="126"/>
      <c r="L42" s="126"/>
      <c r="M42" s="286"/>
    </row>
    <row r="43" spans="1:13" s="10" customFormat="1" ht="38.1" customHeight="1">
      <c r="A43" s="155">
        <v>30</v>
      </c>
      <c r="B43" s="156" t="str">
        <f>'Data Identitas'!B38</f>
        <v>SAMUEL ANDREY PALEN MNRG</v>
      </c>
      <c r="C43" s="126"/>
      <c r="D43" s="126"/>
      <c r="E43" s="126"/>
      <c r="F43" s="286"/>
      <c r="G43" s="126"/>
      <c r="H43" s="126"/>
      <c r="I43" s="126"/>
      <c r="J43" s="286"/>
      <c r="K43" s="126"/>
      <c r="L43" s="126"/>
      <c r="M43" s="286"/>
    </row>
    <row r="44" spans="1:13" s="10" customFormat="1" ht="38.1" customHeight="1">
      <c r="A44" s="155">
        <v>31</v>
      </c>
      <c r="B44" s="156" t="str">
        <f>'Data Identitas'!B39</f>
        <v>SHELDON JHOAN SHABON SITOMPUL</v>
      </c>
      <c r="C44" s="126"/>
      <c r="D44" s="126"/>
      <c r="E44" s="126"/>
      <c r="F44" s="286"/>
      <c r="G44" s="126"/>
      <c r="H44" s="126"/>
      <c r="I44" s="126"/>
      <c r="J44" s="286"/>
      <c r="K44" s="126"/>
      <c r="L44" s="126"/>
      <c r="M44" s="286"/>
    </row>
    <row r="45" spans="1:13" s="10" customFormat="1" ht="38.1" customHeight="1">
      <c r="A45" s="155">
        <v>32</v>
      </c>
      <c r="B45" s="156" t="str">
        <f>'Data Identitas'!B40</f>
        <v>SULTAN FARID FAUZI HASIBUAN</v>
      </c>
      <c r="C45" s="126"/>
      <c r="D45" s="126"/>
      <c r="E45" s="126"/>
      <c r="F45" s="286"/>
      <c r="G45" s="126"/>
      <c r="H45" s="126"/>
      <c r="I45" s="126"/>
      <c r="J45" s="286"/>
      <c r="K45" s="126"/>
      <c r="L45" s="126"/>
      <c r="M45" s="286"/>
    </row>
    <row r="46" spans="1:13" s="10" customFormat="1" ht="38.1" customHeight="1">
      <c r="A46" s="155">
        <v>33</v>
      </c>
      <c r="B46" s="156" t="str">
        <f>'Data Identitas'!B41</f>
        <v>SYEMA ELSA PUTRI SIRINGO2</v>
      </c>
      <c r="C46" s="126"/>
      <c r="D46" s="126"/>
      <c r="E46" s="126"/>
      <c r="F46" s="286"/>
      <c r="G46" s="126"/>
      <c r="H46" s="126"/>
      <c r="I46" s="126"/>
      <c r="J46" s="286"/>
      <c r="K46" s="126"/>
      <c r="L46" s="126"/>
      <c r="M46" s="286"/>
    </row>
    <row r="47" spans="1:13" s="10" customFormat="1" ht="38.1" customHeight="1">
      <c r="A47" s="155">
        <v>34</v>
      </c>
      <c r="B47" s="156" t="str">
        <f>'Data Identitas'!B42</f>
        <v>TERESIA OKARINA BUTAR2</v>
      </c>
      <c r="C47" s="126"/>
      <c r="D47" s="126"/>
      <c r="E47" s="126"/>
      <c r="F47" s="286"/>
      <c r="G47" s="126"/>
      <c r="H47" s="126"/>
      <c r="I47" s="126"/>
      <c r="J47" s="286"/>
      <c r="K47" s="126"/>
      <c r="L47" s="126"/>
      <c r="M47" s="286"/>
    </row>
    <row r="48" spans="1:13" s="10" customFormat="1" ht="38.1" customHeight="1">
      <c r="A48" s="155">
        <v>35</v>
      </c>
      <c r="B48" s="156" t="str">
        <f>'Data Identitas'!B43</f>
        <v>WINDY ANDRIANTI</v>
      </c>
      <c r="C48" s="126"/>
      <c r="D48" s="126"/>
      <c r="E48" s="126"/>
      <c r="F48" s="286"/>
      <c r="G48" s="126"/>
      <c r="H48" s="126"/>
      <c r="I48" s="126"/>
      <c r="J48" s="286"/>
      <c r="K48" s="126"/>
      <c r="L48" s="126"/>
      <c r="M48" s="286"/>
    </row>
    <row r="49" spans="1:13" s="10" customFormat="1" ht="38.1" customHeight="1">
      <c r="A49" s="155">
        <v>36</v>
      </c>
      <c r="B49" s="156" t="str">
        <f>'Data Identitas'!B44</f>
        <v>YOHANA MARGARETA SILALAHI</v>
      </c>
      <c r="C49" s="126"/>
      <c r="D49" s="126"/>
      <c r="E49" s="126"/>
      <c r="F49" s="286"/>
      <c r="G49" s="126"/>
      <c r="H49" s="126"/>
      <c r="I49" s="126"/>
      <c r="J49" s="286"/>
      <c r="K49" s="126"/>
      <c r="L49" s="126"/>
      <c r="M49" s="286"/>
    </row>
    <row r="50" spans="1:13" s="10" customFormat="1" ht="38.1" customHeight="1">
      <c r="A50" s="155">
        <v>37</v>
      </c>
      <c r="B50" s="156" t="str">
        <f>'Data Identitas'!B45</f>
        <v>YONATHAN ELEAZER PANJAITAN</v>
      </c>
      <c r="C50" s="126"/>
      <c r="D50" s="126"/>
      <c r="E50" s="126"/>
      <c r="F50" s="286"/>
      <c r="G50" s="126"/>
      <c r="H50" s="126"/>
      <c r="I50" s="126"/>
      <c r="J50" s="286"/>
      <c r="K50" s="126"/>
      <c r="L50" s="126"/>
      <c r="M50" s="286"/>
    </row>
    <row r="51" spans="1:13" s="10" customFormat="1" ht="38.1" customHeight="1">
      <c r="A51" s="155">
        <v>38</v>
      </c>
      <c r="B51" s="156" t="str">
        <f>'Data Identitas'!B46</f>
        <v>ZAHARA 1</v>
      </c>
      <c r="C51" s="126"/>
      <c r="D51" s="126"/>
      <c r="E51" s="126"/>
      <c r="F51" s="286"/>
      <c r="G51" s="126"/>
      <c r="H51" s="126"/>
      <c r="I51" s="126"/>
      <c r="J51" s="286"/>
      <c r="K51" s="126"/>
      <c r="L51" s="126"/>
      <c r="M51" s="286"/>
    </row>
    <row r="52" spans="1:13" s="10" customFormat="1" ht="38.1" customHeight="1">
      <c r="A52" s="155">
        <v>39</v>
      </c>
      <c r="B52" s="156" t="str">
        <f>'Data Identitas'!B47</f>
        <v>ZAHARA 2</v>
      </c>
      <c r="C52" s="126"/>
      <c r="D52" s="126"/>
      <c r="E52" s="126"/>
      <c r="F52" s="286"/>
      <c r="G52" s="126"/>
      <c r="H52" s="126"/>
      <c r="I52" s="126"/>
      <c r="J52" s="286"/>
      <c r="K52" s="126"/>
      <c r="L52" s="126"/>
      <c r="M52" s="286"/>
    </row>
    <row r="53" spans="1:13" s="10" customFormat="1" ht="38.1" customHeight="1">
      <c r="A53" s="155">
        <v>40</v>
      </c>
      <c r="B53" s="156" t="str">
        <f>'Data Identitas'!B48</f>
        <v>ZAHARA 3</v>
      </c>
      <c r="C53" s="126"/>
      <c r="D53" s="126"/>
      <c r="E53" s="126"/>
      <c r="F53" s="286"/>
      <c r="G53" s="126"/>
      <c r="H53" s="126"/>
      <c r="I53" s="126"/>
      <c r="J53" s="286"/>
      <c r="K53" s="126"/>
      <c r="L53" s="126"/>
      <c r="M53" s="286"/>
    </row>
    <row r="54" spans="1:13" s="10" customFormat="1" ht="38.1" customHeight="1">
      <c r="A54" s="155">
        <v>41</v>
      </c>
      <c r="B54" s="156" t="str">
        <f>'Data Identitas'!B49</f>
        <v>ZAHARA 4</v>
      </c>
      <c r="C54" s="126"/>
      <c r="D54" s="126"/>
      <c r="E54" s="126"/>
      <c r="F54" s="286"/>
      <c r="G54" s="126"/>
      <c r="H54" s="126"/>
      <c r="I54" s="126"/>
      <c r="J54" s="286"/>
      <c r="K54" s="126"/>
      <c r="L54" s="126"/>
      <c r="M54" s="286"/>
    </row>
    <row r="55" spans="1:13" s="10" customFormat="1" ht="38.1" customHeight="1">
      <c r="A55" s="155">
        <v>42</v>
      </c>
      <c r="B55" s="156" t="str">
        <f>'Data Identitas'!B50</f>
        <v>ZAHARA 5</v>
      </c>
      <c r="C55" s="126"/>
      <c r="D55" s="126"/>
      <c r="E55" s="126"/>
      <c r="F55" s="286"/>
      <c r="G55" s="126"/>
      <c r="H55" s="126"/>
      <c r="I55" s="126"/>
      <c r="J55" s="286"/>
      <c r="K55" s="126"/>
      <c r="L55" s="126"/>
      <c r="M55" s="286"/>
    </row>
    <row r="56" spans="1:13" s="10" customFormat="1" ht="38.1" customHeight="1">
      <c r="A56" s="155">
        <v>43</v>
      </c>
      <c r="B56" s="156" t="str">
        <f>'Data Identitas'!B51</f>
        <v>ZAHARA 6</v>
      </c>
      <c r="C56" s="126"/>
      <c r="D56" s="126"/>
      <c r="E56" s="126"/>
      <c r="F56" s="286"/>
      <c r="G56" s="126"/>
      <c r="H56" s="126"/>
      <c r="I56" s="126"/>
      <c r="J56" s="286"/>
      <c r="K56" s="126"/>
      <c r="L56" s="126"/>
      <c r="M56" s="286"/>
    </row>
    <row r="57" spans="1:13" s="10" customFormat="1" ht="38.1" customHeight="1">
      <c r="A57" s="155">
        <v>44</v>
      </c>
      <c r="B57" s="156" t="str">
        <f>'Data Identitas'!B52</f>
        <v>ZAHARA 7</v>
      </c>
      <c r="C57" s="126"/>
      <c r="D57" s="126"/>
      <c r="E57" s="126"/>
      <c r="F57" s="286"/>
      <c r="G57" s="126"/>
      <c r="H57" s="126"/>
      <c r="I57" s="126"/>
      <c r="J57" s="286"/>
      <c r="K57" s="126"/>
      <c r="L57" s="126"/>
      <c r="M57" s="286"/>
    </row>
    <row r="58" spans="1:13" s="10" customFormat="1" ht="38.1" customHeight="1">
      <c r="A58" s="155">
        <v>45</v>
      </c>
      <c r="B58" s="156" t="str">
        <f>'Data Identitas'!B53</f>
        <v>ZAHARA 8</v>
      </c>
      <c r="C58" s="126"/>
      <c r="D58" s="126"/>
      <c r="E58" s="126"/>
      <c r="F58" s="286"/>
      <c r="G58" s="126"/>
      <c r="H58" s="126"/>
      <c r="I58" s="126"/>
      <c r="J58" s="286"/>
      <c r="K58" s="126"/>
      <c r="L58" s="126"/>
      <c r="M58" s="286"/>
    </row>
    <row r="59" spans="1:13" ht="20.100000000000001" customHeight="1">
      <c r="A59" s="88"/>
      <c r="B59" s="88" t="s">
        <v>3</v>
      </c>
      <c r="C59" s="41" t="str">
        <f>IFERROR(AVERAGE(C14:C58),"")</f>
        <v/>
      </c>
      <c r="D59" s="41" t="str">
        <f>IFERROR(AVERAGE(D14:D58),"")</f>
        <v/>
      </c>
      <c r="E59" s="41"/>
      <c r="F59" s="41"/>
      <c r="G59" s="41" t="str">
        <f>IFERROR(AVERAGE(G14:G58),"")</f>
        <v/>
      </c>
      <c r="H59" s="41" t="str">
        <f>IFERROR(AVERAGE(H14:H58),"")</f>
        <v/>
      </c>
      <c r="I59" s="41"/>
      <c r="J59" s="41"/>
      <c r="K59" s="41" t="str">
        <f>IFERROR(AVERAGE(K14:K58),"")</f>
        <v/>
      </c>
      <c r="L59" s="41"/>
      <c r="M59" s="41"/>
    </row>
    <row r="60" spans="1:13">
      <c r="A60" s="86"/>
    </row>
    <row r="61" spans="1:13" hidden="1">
      <c r="A61" s="86"/>
    </row>
  </sheetData>
  <sheetProtection password="CCD0" sheet="1" objects="1" scenarios="1"/>
  <customSheetViews>
    <customSheetView guid="{3AAD01A2-9FF9-4DC3-96F0-2732E879BCFC}" showGridLines="0" showRowCol="0" hiddenRows="1" hiddenColumns="1">
      <selection activeCell="M19" sqref="M19"/>
      <pageMargins left="0.7" right="0.7" top="0.75" bottom="0.75" header="0.3" footer="0.3"/>
    </customSheetView>
  </customSheetViews>
  <mergeCells count="12">
    <mergeCell ref="K10:L10"/>
    <mergeCell ref="A12:A13"/>
    <mergeCell ref="B12:B13"/>
    <mergeCell ref="C12:F12"/>
    <mergeCell ref="G12:J12"/>
    <mergeCell ref="K12:M12"/>
    <mergeCell ref="C1:M1"/>
    <mergeCell ref="C2:M2"/>
    <mergeCell ref="C3:M3"/>
    <mergeCell ref="C4:M6"/>
    <mergeCell ref="C9:E9"/>
    <mergeCell ref="K9:L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Home</vt:lpstr>
      <vt:lpstr>Data Identitas</vt:lpstr>
      <vt:lpstr>Data Raport</vt:lpstr>
      <vt:lpstr>P.Ag</vt:lpstr>
      <vt:lpstr>PPKn</vt:lpstr>
      <vt:lpstr>B.Ind</vt:lpstr>
      <vt:lpstr>MM</vt:lpstr>
      <vt:lpstr>IPA</vt:lpstr>
      <vt:lpstr>IPS</vt:lpstr>
      <vt:lpstr>BIng</vt:lpstr>
      <vt:lpstr>SBd</vt:lpstr>
      <vt:lpstr>Pjk</vt:lpstr>
      <vt:lpstr>Prk</vt:lpstr>
      <vt:lpstr>DKN</vt:lpstr>
      <vt:lpstr>Deskripsi Sikap</vt:lpstr>
      <vt:lpstr>hal depan</vt:lpstr>
      <vt:lpstr>Raport Ganjil</vt:lpstr>
      <vt:lpstr>Raport Genap</vt:lpstr>
      <vt:lpstr>Coper dan Petunjuk</vt:lpstr>
      <vt:lpstr>Ket Pindah &amp; Prestasi</vt:lpstr>
      <vt:lpstr>Sheet1</vt:lpstr>
    </vt:vector>
  </TitlesOfParts>
  <Company>SMP Negeri 1 Tebing Tinggi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Daftar Nilai</dc:title>
  <dc:subject>Kurikulum 2013</dc:subject>
  <dc:creator>Purnawanto, S.Pd, M.Si</dc:creator>
  <dc:description>Jika ada trouble mohon konfirmasi ke purnawanto@gmail.com</dc:description>
  <cp:lastModifiedBy>DeLL</cp:lastModifiedBy>
  <cp:lastPrinted>2001-12-31T17:23:50Z</cp:lastPrinted>
  <dcterms:created xsi:type="dcterms:W3CDTF">2013-09-18T03:21:11Z</dcterms:created>
  <dcterms:modified xsi:type="dcterms:W3CDTF">2014-06-18T10:39:28Z</dcterms:modified>
</cp:coreProperties>
</file>