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<sst xmlns="http://schemas.openxmlformats.org/spreadsheetml/2006/main" count="115" uniqueCount="110">
  <si>
    <t>BALANCE SHEET</t>
  </si>
  <si>
    <t>PT. GOODYEAR INDONESIA</t>
  </si>
  <si>
    <t>AKTIVA</t>
  </si>
  <si>
    <t>Kas dan setara kas</t>
  </si>
  <si>
    <t xml:space="preserve">     Piutang Usaha - Hub. Istimewa</t>
  </si>
  <si>
    <t>Piutang Lain-lain</t>
  </si>
  <si>
    <t>Persediaan - Bersih</t>
  </si>
  <si>
    <t>Pajak dan biaya dibayar di muka</t>
  </si>
  <si>
    <t>JUMLAH AKTIVA LANCAR</t>
  </si>
  <si>
    <t>AKTIVA TIDAK LANCAR</t>
  </si>
  <si>
    <t>Piutang hubungan istimewa</t>
  </si>
  <si>
    <t>Aktiva pajak tangguhan - bersih</t>
  </si>
  <si>
    <t>Aktiva tetap - setelah dikurangi akumulasi</t>
  </si>
  <si>
    <t xml:space="preserve">      penyusutan sebesar 221.288.861 pada</t>
  </si>
  <si>
    <t xml:space="preserve">      tahun 2002 dan 190.805.930 pada </t>
  </si>
  <si>
    <t xml:space="preserve">      tahun 2001</t>
  </si>
  <si>
    <t>Sewa jangka panjang dibayar di muka</t>
  </si>
  <si>
    <t>Jumlah Aktiva Lain-lain</t>
  </si>
  <si>
    <t>JUMLAH AKTIVA TIDAK LANCAR</t>
  </si>
  <si>
    <t>JUMLAH AKTIVA</t>
  </si>
  <si>
    <t>KEWAJIBAN DAN EKUITAS</t>
  </si>
  <si>
    <t>KEWAJIBAN</t>
  </si>
  <si>
    <t>KEWAJIBAN LANCAR</t>
  </si>
  <si>
    <t>Hutang usaha</t>
  </si>
  <si>
    <t xml:space="preserve">      Pihak ketiga</t>
  </si>
  <si>
    <t xml:space="preserve">      Hubungan istimewa</t>
  </si>
  <si>
    <t>Hutang lain-lain</t>
  </si>
  <si>
    <t>Biaya yang masih harus dibayar</t>
  </si>
  <si>
    <t>Hutang pajak</t>
  </si>
  <si>
    <t>Kewajiban sewa guna usaha jatuh tempo</t>
  </si>
  <si>
    <t xml:space="preserve">      dalam waktu satu tahun</t>
  </si>
  <si>
    <t>JUMLAH KEWAJIBAN LANCAR</t>
  </si>
  <si>
    <t>KEWAJIBAN TIDAK LANCAR</t>
  </si>
  <si>
    <t>Hutang hubungan istimewa</t>
  </si>
  <si>
    <t>Hutang dividen</t>
  </si>
  <si>
    <t>Kewajiban sewa guna usaha - setelah</t>
  </si>
  <si>
    <t xml:space="preserve">      dikurangi bagian yang jatuh tempo</t>
  </si>
  <si>
    <t>Kewajiban pensiun</t>
  </si>
  <si>
    <t>JUMLAH KEWAJIBAN TIDAK LANCAR</t>
  </si>
  <si>
    <t>JUMLAH KEWAJIBAN</t>
  </si>
  <si>
    <t>EKUITAS</t>
  </si>
  <si>
    <t>Modal saham - nilai nominal 1.000 (angka penuh)</t>
  </si>
  <si>
    <t xml:space="preserve">       Modal dasar, ditempatkan dan disetor</t>
  </si>
  <si>
    <t xml:space="preserve">       penuh - 41.000.000 saham</t>
  </si>
  <si>
    <t>Saldo laba</t>
  </si>
  <si>
    <t xml:space="preserve">       Belum ditentukan penggunaannya</t>
  </si>
  <si>
    <t xml:space="preserve">       Telah ditentukan penggunaannya</t>
  </si>
  <si>
    <t>JUMLAH EKUITAS</t>
  </si>
  <si>
    <t>AKTIVA LANCAR</t>
  </si>
  <si>
    <t>Aktiva Lain-lain</t>
  </si>
  <si>
    <t>Uang jaminan dan lain-lain</t>
  </si>
  <si>
    <t>Pinjaman karyawan</t>
  </si>
  <si>
    <t xml:space="preserve">Beban ditangguhkan - setelah dikurangi </t>
  </si>
  <si>
    <t xml:space="preserve">     pada tahun 2002 dan 1.210.192 pada</t>
  </si>
  <si>
    <t xml:space="preserve">     akumulasi amortisasi sebesar 1.438.853</t>
  </si>
  <si>
    <t xml:space="preserve">     tahun 2001</t>
  </si>
  <si>
    <t>JUMLAH KEWAJIBAN DAN EKUITAS</t>
  </si>
  <si>
    <t>% of T.A.</t>
  </si>
  <si>
    <t>% Changes</t>
  </si>
  <si>
    <t>INCOME STATEMENT</t>
  </si>
  <si>
    <t>Penjualan Bersih</t>
  </si>
  <si>
    <t>Beban Pokok Penjualan</t>
  </si>
  <si>
    <t>Laba Kotor</t>
  </si>
  <si>
    <t>Beban Usaha :</t>
  </si>
  <si>
    <t xml:space="preserve">     Penjualan</t>
  </si>
  <si>
    <t xml:space="preserve">     Adm. &amp; Distribusi</t>
  </si>
  <si>
    <t>Jumlah beban usaha</t>
  </si>
  <si>
    <t>Laba Usaha</t>
  </si>
  <si>
    <t>Penghasilan (Beban) Lain-lain:</t>
  </si>
  <si>
    <t xml:space="preserve">     Penghasilan Bunga</t>
  </si>
  <si>
    <t xml:space="preserve">     Laba (rugi) selisih kurs - bersih</t>
  </si>
  <si>
    <t xml:space="preserve">     Beban Keuangan</t>
  </si>
  <si>
    <t xml:space="preserve">     Laba (rugi) penjualan aktiva tetap</t>
  </si>
  <si>
    <t xml:space="preserve">     Lain-lain - bersih</t>
  </si>
  <si>
    <t>Penghasilan (Beban) Lain-lain - Bersih</t>
  </si>
  <si>
    <t>LABA SEBELUM TAKSIRAN BEBAN</t>
  </si>
  <si>
    <t>PAJAK PENGHASILAN</t>
  </si>
  <si>
    <t>Taksiran beban (manfaat) pajak penghasilan :</t>
  </si>
  <si>
    <t xml:space="preserve">     Pajak Kini</t>
  </si>
  <si>
    <t xml:space="preserve">     Pajak Tangguhan</t>
  </si>
  <si>
    <t>Jumlah taksiran beban pajak penghasilan</t>
  </si>
  <si>
    <t>LABA BERSIH</t>
  </si>
  <si>
    <t>LABA PER SAHAM (angka penuh)</t>
  </si>
  <si>
    <t>Laba usaha per saham</t>
  </si>
  <si>
    <t>Laba bersih per saham</t>
  </si>
  <si>
    <t>RASIO-RASIO</t>
  </si>
  <si>
    <t>Short-term debt-paying ability ratios:</t>
  </si>
  <si>
    <t>Cash ratio</t>
  </si>
  <si>
    <t>Quick ratio</t>
  </si>
  <si>
    <t>Current ratio</t>
  </si>
  <si>
    <t>Liquidity activity ratios:</t>
  </si>
  <si>
    <t>A/R Turnover</t>
  </si>
  <si>
    <t>Days to collect receivables (days)</t>
  </si>
  <si>
    <t>Inventory turnover</t>
  </si>
  <si>
    <t>Days to sell inventory (days)</t>
  </si>
  <si>
    <t>Ability to meet LT Debt Obl. Ratios:</t>
  </si>
  <si>
    <t>Debt to equity</t>
  </si>
  <si>
    <t>Times interest earned</t>
  </si>
  <si>
    <t>Profitability Ratios</t>
  </si>
  <si>
    <t>Earnings per share</t>
  </si>
  <si>
    <t>Gross profit percent</t>
  </si>
  <si>
    <t>Profit margin</t>
  </si>
  <si>
    <t>Return on assets</t>
  </si>
  <si>
    <t>Return on common equity</t>
  </si>
  <si>
    <t>Piutang Usaha (bersih)*</t>
  </si>
  <si>
    <t xml:space="preserve">     Pihak Ketiga - setelah dikurangi penyisihan</t>
  </si>
  <si>
    <t xml:space="preserve">          piutang ragu-ragu sebesar 2.366.266 pada</t>
  </si>
  <si>
    <t xml:space="preserve">          tahun 2002 dan 2.363.720 pada tahun </t>
  </si>
  <si>
    <t xml:space="preserve">          2001</t>
  </si>
  <si>
    <t>N/A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</si>
</sst>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00"/>
    <numFmt numFmtId="169" formatCode="0.00_);\(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1" fillId="0" borderId="2" xfId="0" applyNumberFormat="1" applyFont="1" applyBorder="1" applyAlignment="1">
      <alignment/>
    </xf>
    <xf numFmtId="38" fontId="1" fillId="0" borderId="1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40" fontId="0" fillId="0" borderId="4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73">
      <selection activeCell="B75" sqref="B75:C75"/>
    </sheetView>
  </sheetViews>
  <sheetFormatPr defaultColWidth="9.140625" defaultRowHeight="12.75"/>
  <cols>
    <col min="1" max="1" width="41.00390625" style="0" customWidth="1"/>
    <col min="2" max="2" width="14.00390625" style="4" customWidth="1"/>
    <col min="3" max="3" width="9.57421875" style="11" customWidth="1"/>
    <col min="4" max="4" width="14.00390625" style="4" customWidth="1"/>
    <col min="5" max="5" width="8.7109375" style="0" customWidth="1"/>
    <col min="6" max="6" width="10.8515625" style="11" customWidth="1"/>
    <col min="7" max="7" width="9.28125" style="0" customWidth="1"/>
  </cols>
  <sheetData>
    <row r="1" ht="12.75">
      <c r="A1" t="s">
        <v>1</v>
      </c>
    </row>
    <row r="2" ht="12.75">
      <c r="A2" t="s">
        <v>0</v>
      </c>
    </row>
    <row r="3" spans="2:6" ht="12.75">
      <c r="B3" s="23">
        <v>2002</v>
      </c>
      <c r="C3" s="23"/>
      <c r="D3" s="23">
        <v>2001</v>
      </c>
      <c r="E3" s="23"/>
      <c r="F3" s="22" t="s">
        <v>58</v>
      </c>
    </row>
    <row r="4" spans="3:6" ht="12.75">
      <c r="C4" s="11" t="s">
        <v>57</v>
      </c>
      <c r="E4" s="11" t="s">
        <v>57</v>
      </c>
      <c r="F4" s="22"/>
    </row>
    <row r="5" ht="12.75">
      <c r="A5" s="1" t="s">
        <v>2</v>
      </c>
    </row>
    <row r="6" ht="12.75">
      <c r="A6" s="1" t="s">
        <v>48</v>
      </c>
    </row>
    <row r="7" spans="1:6" ht="12.75">
      <c r="A7" t="s">
        <v>3</v>
      </c>
      <c r="B7" s="4">
        <v>22347722</v>
      </c>
      <c r="C7" s="11">
        <f>B7/B37</f>
        <v>0.05796355249638649</v>
      </c>
      <c r="D7" s="4">
        <v>24748533</v>
      </c>
      <c r="E7" s="11">
        <f>D7/D37</f>
        <v>0.06344572516356009</v>
      </c>
      <c r="F7" s="11">
        <f>(B7-D7)/D7</f>
        <v>-0.09700821458791113</v>
      </c>
    </row>
    <row r="8" spans="1:5" ht="12.75">
      <c r="A8" t="s">
        <v>104</v>
      </c>
      <c r="E8" s="11"/>
    </row>
    <row r="9" spans="1:5" ht="12.75">
      <c r="A9" t="s">
        <v>105</v>
      </c>
      <c r="E9" s="11"/>
    </row>
    <row r="10" spans="1:5" ht="12.75">
      <c r="A10" t="s">
        <v>106</v>
      </c>
      <c r="E10" s="11"/>
    </row>
    <row r="11" spans="1:5" ht="12.75">
      <c r="A11" t="s">
        <v>107</v>
      </c>
      <c r="E11" s="11"/>
    </row>
    <row r="12" spans="1:6" ht="12.75">
      <c r="A12" s="18" t="s">
        <v>108</v>
      </c>
      <c r="B12" s="4">
        <v>20321856</v>
      </c>
      <c r="C12" s="11">
        <f>B12/B37</f>
        <v>0.052709039743737945</v>
      </c>
      <c r="D12" s="4">
        <v>17760821</v>
      </c>
      <c r="E12" s="11">
        <f>D12/D37</f>
        <v>0.04553191770377608</v>
      </c>
      <c r="F12" s="11">
        <f aca="true" t="shared" si="0" ref="F12:F37">(B12-D12)/D12</f>
        <v>0.14419575536513768</v>
      </c>
    </row>
    <row r="13" spans="1:6" ht="12.75">
      <c r="A13" t="s">
        <v>4</v>
      </c>
      <c r="B13" s="4">
        <v>50967882</v>
      </c>
      <c r="C13" s="11">
        <f>B13/B37</f>
        <v>0.13219600207737647</v>
      </c>
      <c r="D13" s="4">
        <v>54093762</v>
      </c>
      <c r="E13" s="11">
        <f>D13/D37</f>
        <v>0.13867561188030944</v>
      </c>
      <c r="F13" s="11">
        <f t="shared" si="0"/>
        <v>-0.05778633033509483</v>
      </c>
    </row>
    <row r="14" spans="1:6" ht="12.75">
      <c r="A14" t="s">
        <v>5</v>
      </c>
      <c r="B14" s="4">
        <v>1722601</v>
      </c>
      <c r="C14" s="11">
        <f>B14/B37</f>
        <v>0.004467930713198771</v>
      </c>
      <c r="D14" s="4">
        <v>1225701</v>
      </c>
      <c r="E14" s="11">
        <f>D14/D37</f>
        <v>0.003142226198971097</v>
      </c>
      <c r="F14" s="11">
        <f t="shared" si="0"/>
        <v>0.4054006645992783</v>
      </c>
    </row>
    <row r="15" spans="1:6" ht="12.75">
      <c r="A15" t="s">
        <v>6</v>
      </c>
      <c r="B15" s="4">
        <v>81928215</v>
      </c>
      <c r="C15" s="11">
        <f>B15/B37</f>
        <v>0.2124981862172681</v>
      </c>
      <c r="D15" s="4">
        <v>75629547</v>
      </c>
      <c r="E15" s="11">
        <f>D15/D37</f>
        <v>0.19388508616678612</v>
      </c>
      <c r="F15" s="11">
        <f t="shared" si="0"/>
        <v>0.08328316444894215</v>
      </c>
    </row>
    <row r="16" spans="1:6" ht="12.75">
      <c r="A16" t="s">
        <v>7</v>
      </c>
      <c r="B16" s="6">
        <v>16151053</v>
      </c>
      <c r="C16" s="11">
        <f>B16/B37</f>
        <v>0.04189117836875815</v>
      </c>
      <c r="D16" s="4">
        <v>15413343</v>
      </c>
      <c r="E16" s="11">
        <f>D16/D37</f>
        <v>0.03951388649297648</v>
      </c>
      <c r="F16" s="11">
        <f t="shared" si="0"/>
        <v>0.04786177794135899</v>
      </c>
    </row>
    <row r="17" spans="1:6" ht="16.5" customHeight="1">
      <c r="A17" s="1" t="s">
        <v>8</v>
      </c>
      <c r="B17" s="7">
        <f>SUM(B7:B16)</f>
        <v>193439329</v>
      </c>
      <c r="C17" s="11">
        <f>B17/B37</f>
        <v>0.5017258896167259</v>
      </c>
      <c r="D17" s="7">
        <f>SUM(D7:D16)</f>
        <v>188871707</v>
      </c>
      <c r="E17" s="11">
        <f>D17/D37</f>
        <v>0.4841944536063793</v>
      </c>
      <c r="F17" s="11">
        <f t="shared" si="0"/>
        <v>0.024183728058326914</v>
      </c>
    </row>
    <row r="18" ht="12.75">
      <c r="E18" s="11"/>
    </row>
    <row r="19" spans="1:5" ht="12.75">
      <c r="A19" s="1" t="s">
        <v>9</v>
      </c>
      <c r="E19" s="11"/>
    </row>
    <row r="20" spans="1:6" ht="12.75">
      <c r="A20" t="s">
        <v>10</v>
      </c>
      <c r="B20" s="4">
        <v>872661</v>
      </c>
      <c r="C20" s="11">
        <f>B20/B37</f>
        <v>0.002263431220642942</v>
      </c>
      <c r="D20" s="4">
        <v>304011</v>
      </c>
      <c r="E20" s="11">
        <f>D20/D37</f>
        <v>0.0007793673407914346</v>
      </c>
      <c r="F20" s="11">
        <f t="shared" si="0"/>
        <v>1.8704915282670693</v>
      </c>
    </row>
    <row r="21" spans="1:6" ht="12.75">
      <c r="A21" t="s">
        <v>11</v>
      </c>
      <c r="B21" s="4">
        <v>7944156</v>
      </c>
      <c r="C21" s="11">
        <f>B21/B37</f>
        <v>0.020604851955178416</v>
      </c>
      <c r="D21" s="4">
        <v>9687598</v>
      </c>
      <c r="E21" s="11">
        <f>D21/D37</f>
        <v>0.024835277315348524</v>
      </c>
      <c r="F21" s="11">
        <f t="shared" si="0"/>
        <v>-0.17996638588843178</v>
      </c>
    </row>
    <row r="22" spans="1:5" ht="12.75">
      <c r="A22" s="3" t="s">
        <v>12</v>
      </c>
      <c r="B22" s="5"/>
      <c r="C22" s="12"/>
      <c r="D22" s="5"/>
      <c r="E22" s="12"/>
    </row>
    <row r="23" spans="1:5" ht="12.75">
      <c r="A23" s="2" t="s">
        <v>13</v>
      </c>
      <c r="E23" s="11"/>
    </row>
    <row r="24" spans="1:5" ht="12.75">
      <c r="A24" s="2" t="s">
        <v>14</v>
      </c>
      <c r="E24" s="11"/>
    </row>
    <row r="25" spans="1:6" ht="12.75">
      <c r="A25" s="2" t="s">
        <v>15</v>
      </c>
      <c r="B25" s="4">
        <v>169948575</v>
      </c>
      <c r="C25" s="11">
        <f>B25/B37</f>
        <v>0.4407976414194958</v>
      </c>
      <c r="D25" s="4">
        <v>181161065</v>
      </c>
      <c r="E25" s="11">
        <f>D25/D37</f>
        <v>0.4644273315241693</v>
      </c>
      <c r="F25" s="11">
        <f t="shared" si="0"/>
        <v>-0.06189238289143421</v>
      </c>
    </row>
    <row r="26" ht="12.75">
      <c r="E26" s="11"/>
    </row>
    <row r="27" spans="1:5" ht="12.75">
      <c r="A27" s="1" t="s">
        <v>49</v>
      </c>
      <c r="E27" s="11"/>
    </row>
    <row r="28" spans="1:6" ht="12.75">
      <c r="A28" t="s">
        <v>50</v>
      </c>
      <c r="B28" s="4">
        <v>4615565</v>
      </c>
      <c r="C28" s="11">
        <f>B28/B37</f>
        <v>0.011971445867188795</v>
      </c>
      <c r="D28" s="4">
        <v>3850992</v>
      </c>
      <c r="E28" s="11">
        <f>D28/D37</f>
        <v>0.00987246314919226</v>
      </c>
      <c r="F28" s="11">
        <f t="shared" si="0"/>
        <v>0.19853923352736128</v>
      </c>
    </row>
    <row r="29" spans="1:6" ht="12.75">
      <c r="A29" t="s">
        <v>51</v>
      </c>
      <c r="B29" s="4">
        <v>4490684</v>
      </c>
      <c r="C29" s="11">
        <f>B29/B37</f>
        <v>0.01164754053136525</v>
      </c>
      <c r="D29" s="4">
        <v>3292967</v>
      </c>
      <c r="E29" s="11">
        <f>D29/D37</f>
        <v>0.008441901556535613</v>
      </c>
      <c r="F29" s="11">
        <f t="shared" si="0"/>
        <v>0.3637197093077459</v>
      </c>
    </row>
    <row r="30" spans="1:5" ht="12.75">
      <c r="A30" t="s">
        <v>52</v>
      </c>
      <c r="E30" s="11"/>
    </row>
    <row r="31" spans="1:5" ht="12.75">
      <c r="A31" t="s">
        <v>54</v>
      </c>
      <c r="E31" s="11"/>
    </row>
    <row r="32" spans="1:5" ht="12.75">
      <c r="A32" t="s">
        <v>53</v>
      </c>
      <c r="E32" s="11"/>
    </row>
    <row r="33" spans="1:6" ht="12.75">
      <c r="A33" t="s">
        <v>55</v>
      </c>
      <c r="B33" s="4">
        <v>3159435</v>
      </c>
      <c r="C33" s="11">
        <f>B33/B37</f>
        <v>0.008194664157779521</v>
      </c>
      <c r="D33" s="4">
        <v>2905742</v>
      </c>
      <c r="E33" s="11">
        <f>D33/D37</f>
        <v>0.007449205507583557</v>
      </c>
      <c r="F33" s="11">
        <f t="shared" si="0"/>
        <v>0.08730747602505659</v>
      </c>
    </row>
    <row r="34" spans="1:6" ht="12.75">
      <c r="A34" t="s">
        <v>16</v>
      </c>
      <c r="B34" s="6">
        <v>1077427</v>
      </c>
      <c r="C34" s="11">
        <f>B34/B37</f>
        <v>0.002794535231623349</v>
      </c>
      <c r="E34" s="11">
        <f>D34/D37</f>
        <v>0</v>
      </c>
      <c r="F34" s="11" t="e">
        <f t="shared" si="0"/>
        <v>#DIV/0!</v>
      </c>
    </row>
    <row r="35" spans="1:6" ht="15.75" customHeight="1">
      <c r="A35" s="1" t="s">
        <v>17</v>
      </c>
      <c r="B35" s="6">
        <f>SUM(B28:B34)</f>
        <v>13343111</v>
      </c>
      <c r="C35" s="11">
        <f>B35/B37</f>
        <v>0.034608185787956915</v>
      </c>
      <c r="D35" s="10">
        <f>SUM(D28:D34)</f>
        <v>10049701</v>
      </c>
      <c r="E35" s="11">
        <f>D35/D37</f>
        <v>0.02576357021331143</v>
      </c>
      <c r="F35" s="11">
        <f t="shared" si="0"/>
        <v>0.32771223740885425</v>
      </c>
    </row>
    <row r="36" spans="1:6" ht="15.75" customHeight="1">
      <c r="A36" s="1" t="s">
        <v>18</v>
      </c>
      <c r="B36" s="8">
        <f>B20+B21+B25+B35</f>
        <v>192108503</v>
      </c>
      <c r="C36" s="11">
        <f>B36/B37</f>
        <v>0.49827411038327407</v>
      </c>
      <c r="D36" s="8">
        <f>D20+D21+D25+D35</f>
        <v>201202375</v>
      </c>
      <c r="E36" s="11">
        <f>D36/D37</f>
        <v>0.5158055463936206</v>
      </c>
      <c r="F36" s="11">
        <f t="shared" si="0"/>
        <v>-0.04519763745333523</v>
      </c>
    </row>
    <row r="37" spans="1:6" ht="16.5" customHeight="1" thickBot="1">
      <c r="A37" s="1" t="s">
        <v>19</v>
      </c>
      <c r="B37" s="9">
        <f>B17+B36</f>
        <v>385547832</v>
      </c>
      <c r="C37" s="11">
        <f>B37/B37</f>
        <v>1</v>
      </c>
      <c r="D37" s="9">
        <f>D17+D36</f>
        <v>390074082</v>
      </c>
      <c r="E37" s="11">
        <f>D37/D37</f>
        <v>1</v>
      </c>
      <c r="F37" s="11">
        <f t="shared" si="0"/>
        <v>-0.011603565088951488</v>
      </c>
    </row>
    <row r="38" ht="13.5" thickTop="1">
      <c r="E38" s="11"/>
    </row>
    <row r="39" spans="1:5" ht="12.75">
      <c r="A39" s="1" t="s">
        <v>20</v>
      </c>
      <c r="E39" s="11"/>
    </row>
    <row r="40" spans="1:5" ht="20.25" customHeight="1">
      <c r="A40" s="1" t="s">
        <v>21</v>
      </c>
      <c r="E40" s="11"/>
    </row>
    <row r="41" spans="1:5" ht="16.5" customHeight="1">
      <c r="A41" s="1" t="s">
        <v>22</v>
      </c>
      <c r="E41" s="11"/>
    </row>
    <row r="42" spans="1:5" ht="12.75">
      <c r="A42" s="2" t="s">
        <v>23</v>
      </c>
      <c r="E42" s="11"/>
    </row>
    <row r="43" spans="1:6" ht="12.75">
      <c r="A43" s="2" t="s">
        <v>24</v>
      </c>
      <c r="B43" s="4">
        <v>44781062</v>
      </c>
      <c r="C43" s="11">
        <f>B43/B37</f>
        <v>0.11614917341825437</v>
      </c>
      <c r="D43" s="4">
        <v>46174441</v>
      </c>
      <c r="E43" s="11">
        <f>D43/D37</f>
        <v>0.1183735170592544</v>
      </c>
      <c r="F43" s="11">
        <f aca="true" t="shared" si="1" ref="F43:F53">(B43-D43)/D43</f>
        <v>-0.030176412964046495</v>
      </c>
    </row>
    <row r="44" spans="1:6" ht="12.75">
      <c r="A44" s="2" t="s">
        <v>25</v>
      </c>
      <c r="B44" s="4">
        <v>12191396</v>
      </c>
      <c r="C44" s="11">
        <f>B44/B37</f>
        <v>0.03162096888668278</v>
      </c>
      <c r="D44" s="4">
        <v>2904716</v>
      </c>
      <c r="E44" s="11">
        <f>D44/D37</f>
        <v>0.007446575237982615</v>
      </c>
      <c r="F44" s="11">
        <f t="shared" si="1"/>
        <v>3.197104295221977</v>
      </c>
    </row>
    <row r="45" spans="1:6" ht="12.75">
      <c r="A45" s="2" t="s">
        <v>26</v>
      </c>
      <c r="B45" s="4">
        <v>10028986</v>
      </c>
      <c r="C45" s="11">
        <f>B45/B37</f>
        <v>0.026012300336317285</v>
      </c>
      <c r="D45" s="4">
        <v>10387881</v>
      </c>
      <c r="E45" s="11">
        <f>D45/D37</f>
        <v>0.02663053373538414</v>
      </c>
      <c r="F45" s="11">
        <f t="shared" si="1"/>
        <v>-0.034549394626295776</v>
      </c>
    </row>
    <row r="46" spans="1:6" ht="12.75">
      <c r="A46" s="2" t="s">
        <v>27</v>
      </c>
      <c r="B46" s="4">
        <v>15689686</v>
      </c>
      <c r="C46" s="11">
        <f>B46/B37</f>
        <v>0.04069452529044438</v>
      </c>
      <c r="D46" s="4">
        <v>16484851</v>
      </c>
      <c r="E46" s="11">
        <f>D46/D37</f>
        <v>0.04226082111243679</v>
      </c>
      <c r="F46" s="11">
        <f t="shared" si="1"/>
        <v>-0.048236104772800194</v>
      </c>
    </row>
    <row r="47" spans="1:6" ht="12.75">
      <c r="A47" s="2" t="s">
        <v>28</v>
      </c>
      <c r="B47" s="4">
        <v>1323664</v>
      </c>
      <c r="C47" s="11">
        <f>B47/B37</f>
        <v>0.003433203068821821</v>
      </c>
      <c r="D47" s="4">
        <v>518033</v>
      </c>
      <c r="E47" s="11">
        <f>D47/D37</f>
        <v>0.001328037477763006</v>
      </c>
      <c r="F47" s="11">
        <f t="shared" si="1"/>
        <v>1.5551731260363721</v>
      </c>
    </row>
    <row r="48" spans="1:5" ht="12.75">
      <c r="A48" s="2" t="s">
        <v>29</v>
      </c>
      <c r="E48" s="11"/>
    </row>
    <row r="49" spans="1:6" ht="12.75">
      <c r="A49" s="2" t="s">
        <v>30</v>
      </c>
      <c r="B49" s="6">
        <v>646920</v>
      </c>
      <c r="C49" s="11">
        <f>B49/B37</f>
        <v>0.0016779241025533765</v>
      </c>
      <c r="D49" s="4">
        <v>541889</v>
      </c>
      <c r="E49" s="11">
        <f>D49/D37</f>
        <v>0.0013891950914083032</v>
      </c>
      <c r="F49" s="11">
        <f t="shared" si="1"/>
        <v>0.19382382738900403</v>
      </c>
    </row>
    <row r="50" spans="1:6" ht="12.75">
      <c r="A50" s="1" t="s">
        <v>31</v>
      </c>
      <c r="B50" s="7">
        <f>SUM(B43:B49)</f>
        <v>84661714</v>
      </c>
      <c r="C50" s="11">
        <f>B50/B37</f>
        <v>0.219588095103074</v>
      </c>
      <c r="D50" s="7">
        <f>SUM(D43:D49)</f>
        <v>77011811</v>
      </c>
      <c r="E50" s="11">
        <f>D50/D37</f>
        <v>0.19742867971422925</v>
      </c>
      <c r="F50" s="11">
        <f t="shared" si="1"/>
        <v>0.09933415278339579</v>
      </c>
    </row>
    <row r="51" ht="12.75">
      <c r="E51" s="11"/>
    </row>
    <row r="52" spans="1:5" ht="12.75">
      <c r="A52" s="1" t="s">
        <v>32</v>
      </c>
      <c r="E52" s="11"/>
    </row>
    <row r="53" spans="1:6" ht="12.75">
      <c r="A53" s="2" t="s">
        <v>33</v>
      </c>
      <c r="B53" s="4">
        <v>22129225</v>
      </c>
      <c r="C53" s="11">
        <f>B53/B37</f>
        <v>0.05739683422730282</v>
      </c>
      <c r="D53" s="4">
        <v>41763966</v>
      </c>
      <c r="E53" s="11">
        <f>D53/D37</f>
        <v>0.10706675456586731</v>
      </c>
      <c r="F53" s="11">
        <f t="shared" si="1"/>
        <v>-0.47013593009820953</v>
      </c>
    </row>
    <row r="54" spans="1:5" ht="12.75">
      <c r="A54" s="2" t="s">
        <v>34</v>
      </c>
      <c r="B54" s="4">
        <v>100000</v>
      </c>
      <c r="C54" s="11">
        <f>B54/B37</f>
        <v>0.00025937119003174684</v>
      </c>
      <c r="E54" s="11">
        <f>D54/D37</f>
        <v>0</v>
      </c>
    </row>
    <row r="55" spans="1:5" ht="12.75">
      <c r="A55" s="2" t="s">
        <v>35</v>
      </c>
      <c r="E55" s="11"/>
    </row>
    <row r="56" spans="1:5" ht="12.75">
      <c r="A56" s="2" t="s">
        <v>36</v>
      </c>
      <c r="E56" s="11"/>
    </row>
    <row r="57" spans="1:6" ht="12.75">
      <c r="A57" s="2" t="s">
        <v>30</v>
      </c>
      <c r="B57" s="4">
        <v>480348</v>
      </c>
      <c r="C57" s="11">
        <f>B57/B37</f>
        <v>0.0012458843238936953</v>
      </c>
      <c r="D57" s="4">
        <v>618906</v>
      </c>
      <c r="E57" s="11">
        <f>D57/D37</f>
        <v>0.0015866370737238574</v>
      </c>
      <c r="F57" s="11">
        <f>(B57-D57)/D57</f>
        <v>-0.22387567740496941</v>
      </c>
    </row>
    <row r="58" spans="1:6" ht="12.75">
      <c r="A58" s="2" t="s">
        <v>37</v>
      </c>
      <c r="B58" s="6">
        <v>7916662</v>
      </c>
      <c r="C58" s="11">
        <f>B58/B37</f>
        <v>0.020533540440191088</v>
      </c>
      <c r="D58" s="4">
        <v>11954292</v>
      </c>
      <c r="E58" s="11">
        <f>D58/D37</f>
        <v>0.030646209403884465</v>
      </c>
      <c r="F58" s="11">
        <f>(B58-D58)/D58</f>
        <v>-0.33775567804433754</v>
      </c>
    </row>
    <row r="59" spans="1:6" ht="12.75">
      <c r="A59" s="1" t="s">
        <v>38</v>
      </c>
      <c r="B59" s="7">
        <f>SUM(B53:B58)</f>
        <v>30626235</v>
      </c>
      <c r="C59" s="11">
        <f>B59/B37</f>
        <v>0.07943563018141936</v>
      </c>
      <c r="D59" s="7">
        <f>SUM(D53:D58)</f>
        <v>54337164</v>
      </c>
      <c r="E59" s="11">
        <f>D59/D37</f>
        <v>0.13929960104347563</v>
      </c>
      <c r="F59" s="11">
        <f>(B59-D59)/D59</f>
        <v>-0.43636670106669534</v>
      </c>
    </row>
    <row r="60" spans="1:6" ht="12.75">
      <c r="A60" s="1" t="s">
        <v>39</v>
      </c>
      <c r="B60" s="7">
        <f>B50+B59</f>
        <v>115287949</v>
      </c>
      <c r="C60" s="11">
        <f>B60/B37</f>
        <v>0.2990237252844934</v>
      </c>
      <c r="D60" s="7">
        <f>D50+D59</f>
        <v>131348975</v>
      </c>
      <c r="E60" s="11">
        <f>D60/D37</f>
        <v>0.3367282807577049</v>
      </c>
      <c r="F60" s="11">
        <f>(B60-D60)/D60</f>
        <v>-0.12227751301447157</v>
      </c>
    </row>
    <row r="61" ht="12.75">
      <c r="E61" s="11"/>
    </row>
    <row r="62" spans="1:5" ht="12.75">
      <c r="A62" s="1" t="s">
        <v>40</v>
      </c>
      <c r="E62" s="11"/>
    </row>
    <row r="63" spans="1:5" ht="12.75">
      <c r="A63" s="2" t="s">
        <v>41</v>
      </c>
      <c r="E63" s="11"/>
    </row>
    <row r="64" spans="1:5" ht="12.75">
      <c r="A64" s="2" t="s">
        <v>42</v>
      </c>
      <c r="E64" s="11"/>
    </row>
    <row r="65" spans="1:6" ht="12.75">
      <c r="A65" s="2" t="s">
        <v>43</v>
      </c>
      <c r="B65" s="4">
        <v>41000000</v>
      </c>
      <c r="C65" s="11">
        <f>B65/B37</f>
        <v>0.1063421879130162</v>
      </c>
      <c r="D65" s="4">
        <v>41000000</v>
      </c>
      <c r="E65" s="11">
        <f>D65/D37</f>
        <v>0.105108239413866</v>
      </c>
      <c r="F65" s="11">
        <f>(B65-D65)/D65</f>
        <v>0</v>
      </c>
    </row>
    <row r="66" spans="1:5" ht="12.75">
      <c r="A66" s="2" t="s">
        <v>44</v>
      </c>
      <c r="E66" s="11"/>
    </row>
    <row r="67" spans="1:6" ht="12.75">
      <c r="A67" s="2" t="s">
        <v>45</v>
      </c>
      <c r="B67" s="4">
        <v>228959883</v>
      </c>
      <c r="C67" s="11">
        <f>B67/B37</f>
        <v>0.5938559732323953</v>
      </c>
      <c r="D67" s="4">
        <v>217475107</v>
      </c>
      <c r="E67" s="11">
        <f>D67/D37</f>
        <v>0.5575225759295641</v>
      </c>
      <c r="F67" s="11">
        <f>(B67-D67)/D67</f>
        <v>0.05280961190652501</v>
      </c>
    </row>
    <row r="68" spans="1:6" ht="12.75">
      <c r="A68" s="2" t="s">
        <v>46</v>
      </c>
      <c r="B68" s="6">
        <v>300000</v>
      </c>
      <c r="C68" s="11">
        <f>B68/B37</f>
        <v>0.0007781135700952405</v>
      </c>
      <c r="D68" s="4">
        <v>250000</v>
      </c>
      <c r="E68" s="11">
        <f>D68/D37</f>
        <v>0.0006409038988650366</v>
      </c>
      <c r="F68" s="11">
        <f>(B68-D68)/D68</f>
        <v>0.2</v>
      </c>
    </row>
    <row r="69" spans="1:6" ht="16.5" customHeight="1">
      <c r="A69" s="1" t="s">
        <v>47</v>
      </c>
      <c r="B69" s="7">
        <f>B65+B67+B68</f>
        <v>270259883</v>
      </c>
      <c r="C69" s="11">
        <f>B69/B37</f>
        <v>0.7009762747155066</v>
      </c>
      <c r="D69" s="7">
        <f>D65+D67+D68</f>
        <v>258725107</v>
      </c>
      <c r="E69" s="11">
        <f>D69/D37</f>
        <v>0.6632717192422951</v>
      </c>
      <c r="F69" s="11">
        <f>(B69-D69)/D69</f>
        <v>0.04458313355727011</v>
      </c>
    </row>
    <row r="70" spans="1:6" ht="19.5" customHeight="1" thickBot="1">
      <c r="A70" s="1" t="s">
        <v>56</v>
      </c>
      <c r="B70" s="9">
        <f>B60+B69</f>
        <v>385547832</v>
      </c>
      <c r="C70" s="11">
        <f>B70/B37</f>
        <v>1</v>
      </c>
      <c r="D70" s="9">
        <f>D60+D69</f>
        <v>390074082</v>
      </c>
      <c r="E70" s="11">
        <f>D70/D37</f>
        <v>1</v>
      </c>
      <c r="F70" s="11">
        <f>(B70-D70)/D70</f>
        <v>-0.011603565088951488</v>
      </c>
    </row>
    <row r="71" ht="13.5" thickTop="1"/>
    <row r="73" ht="12.75">
      <c r="A73" t="s">
        <v>1</v>
      </c>
    </row>
    <row r="74" ht="12.75">
      <c r="A74" t="s">
        <v>59</v>
      </c>
    </row>
    <row r="75" spans="2:6" ht="12.75">
      <c r="B75" s="23">
        <v>2002</v>
      </c>
      <c r="C75" s="23"/>
      <c r="D75" s="23">
        <v>2001</v>
      </c>
      <c r="E75" s="23"/>
      <c r="F75" s="22" t="s">
        <v>58</v>
      </c>
    </row>
    <row r="76" ht="12.75">
      <c r="F76" s="22"/>
    </row>
    <row r="77" spans="1:6" ht="12.75">
      <c r="A77" t="s">
        <v>60</v>
      </c>
      <c r="B77" s="4">
        <v>563247237</v>
      </c>
      <c r="C77" s="11">
        <f>B77/B77</f>
        <v>1</v>
      </c>
      <c r="D77" s="4">
        <v>593045664</v>
      </c>
      <c r="E77" s="11">
        <f>D77/D77</f>
        <v>1</v>
      </c>
      <c r="F77" s="11">
        <f aca="true" t="shared" si="2" ref="F77:F99">(B77-D77)/D77</f>
        <v>-0.05024642925304315</v>
      </c>
    </row>
    <row r="78" spans="1:6" ht="12.75">
      <c r="A78" t="s">
        <v>61</v>
      </c>
      <c r="B78" s="6">
        <v>498784693</v>
      </c>
      <c r="C78" s="11">
        <f>B78/B77</f>
        <v>0.8855519569996577</v>
      </c>
      <c r="D78" s="4">
        <v>545630195</v>
      </c>
      <c r="E78" s="11">
        <f>D78/D77</f>
        <v>0.9200475243673647</v>
      </c>
      <c r="F78" s="11">
        <f t="shared" si="2"/>
        <v>-0.0858557726996762</v>
      </c>
    </row>
    <row r="79" spans="1:6" ht="12.75">
      <c r="A79" s="1" t="s">
        <v>62</v>
      </c>
      <c r="B79" s="7">
        <f>B77-B78</f>
        <v>64462544</v>
      </c>
      <c r="C79" s="11">
        <f>B79/B77</f>
        <v>0.11444804300034232</v>
      </c>
      <c r="D79" s="7">
        <f>D77-D78</f>
        <v>47415469</v>
      </c>
      <c r="E79" s="11">
        <f>D79/D77</f>
        <v>0.07995247563263526</v>
      </c>
      <c r="F79" s="11">
        <f t="shared" si="2"/>
        <v>0.3595256012336396</v>
      </c>
    </row>
    <row r="80" spans="1:5" ht="12.75">
      <c r="A80" t="s">
        <v>63</v>
      </c>
      <c r="E80" s="11"/>
    </row>
    <row r="81" spans="1:6" ht="12.75">
      <c r="A81" t="s">
        <v>64</v>
      </c>
      <c r="B81" s="4">
        <v>19165357</v>
      </c>
      <c r="C81" s="11">
        <f>B81/B77</f>
        <v>0.03402654419057541</v>
      </c>
      <c r="D81" s="4">
        <v>22888429</v>
      </c>
      <c r="E81" s="11">
        <f>D81/D77</f>
        <v>0.03859471603859496</v>
      </c>
      <c r="F81" s="11">
        <f t="shared" si="2"/>
        <v>-0.1626617536747498</v>
      </c>
    </row>
    <row r="82" spans="1:6" ht="12.75">
      <c r="A82" t="s">
        <v>65</v>
      </c>
      <c r="B82" s="6">
        <v>17733716</v>
      </c>
      <c r="C82" s="11">
        <f>B82/B77</f>
        <v>0.031484781167244326</v>
      </c>
      <c r="D82" s="4">
        <v>17337966</v>
      </c>
      <c r="E82" s="11">
        <f>D82/D77</f>
        <v>0.02923546541603245</v>
      </c>
      <c r="F82" s="11">
        <f t="shared" si="2"/>
        <v>0.022825630180610575</v>
      </c>
    </row>
    <row r="83" spans="1:6" ht="12.75">
      <c r="A83" s="1" t="s">
        <v>66</v>
      </c>
      <c r="B83" s="7">
        <f>B81+B82</f>
        <v>36899073</v>
      </c>
      <c r="C83" s="11">
        <f>B83/B77</f>
        <v>0.06551132535781973</v>
      </c>
      <c r="D83" s="7">
        <f>D81+D82</f>
        <v>40226395</v>
      </c>
      <c r="E83" s="11">
        <f>D83/D77</f>
        <v>0.06783018145462741</v>
      </c>
      <c r="F83" s="11">
        <f t="shared" si="2"/>
        <v>-0.08271489403910044</v>
      </c>
    </row>
    <row r="84" spans="1:6" ht="12.75">
      <c r="A84" s="1" t="s">
        <v>67</v>
      </c>
      <c r="B84" s="7">
        <f>B79-B83</f>
        <v>27563471</v>
      </c>
      <c r="C84" s="11">
        <f>B84/B77</f>
        <v>0.04893671764252259</v>
      </c>
      <c r="D84" s="7">
        <f>D79-D83</f>
        <v>7189074</v>
      </c>
      <c r="E84" s="11">
        <f>D84/D77</f>
        <v>0.01212229417800785</v>
      </c>
      <c r="F84" s="11">
        <f t="shared" si="2"/>
        <v>2.8340780745893004</v>
      </c>
    </row>
    <row r="85" spans="1:5" ht="12.75">
      <c r="A85" t="s">
        <v>68</v>
      </c>
      <c r="E85" s="11"/>
    </row>
    <row r="86" spans="1:6" ht="12.75">
      <c r="A86" t="s">
        <v>69</v>
      </c>
      <c r="B86" s="4">
        <v>616731</v>
      </c>
      <c r="C86" s="11">
        <f>B86/B77</f>
        <v>0.001094956103619555</v>
      </c>
      <c r="D86" s="4">
        <v>509088</v>
      </c>
      <c r="E86" s="11">
        <f>D86/D77</f>
        <v>0.0008584296807201679</v>
      </c>
      <c r="F86" s="11">
        <f t="shared" si="2"/>
        <v>0.2114428153875165</v>
      </c>
    </row>
    <row r="87" spans="1:6" ht="12.75">
      <c r="A87" t="s">
        <v>70</v>
      </c>
      <c r="B87" s="4">
        <v>-1979206</v>
      </c>
      <c r="C87" s="11">
        <f>B87/B77</f>
        <v>-0.003513920477518472</v>
      </c>
      <c r="D87" s="4">
        <v>8014438</v>
      </c>
      <c r="E87" s="11">
        <f>D87/D77</f>
        <v>0.013514031863826256</v>
      </c>
      <c r="F87" s="11">
        <f t="shared" si="2"/>
        <v>-1.2469550578593285</v>
      </c>
    </row>
    <row r="88" spans="1:6" ht="12.75">
      <c r="A88" t="s">
        <v>71</v>
      </c>
      <c r="B88" s="4">
        <v>-870810</v>
      </c>
      <c r="C88" s="11">
        <f>B88/B77</f>
        <v>-0.0015460528570688755</v>
      </c>
      <c r="D88" s="4">
        <v>1457742</v>
      </c>
      <c r="E88" s="11">
        <f>D88/D77</f>
        <v>0.002458060295336718</v>
      </c>
      <c r="F88" s="11">
        <f t="shared" si="2"/>
        <v>-1.5973690817716715</v>
      </c>
    </row>
    <row r="89" spans="1:6" ht="12.75">
      <c r="A89" t="s">
        <v>72</v>
      </c>
      <c r="B89" s="4">
        <v>-500279</v>
      </c>
      <c r="C89" s="11">
        <f>B89/B77</f>
        <v>-0.0008882049784471468</v>
      </c>
      <c r="D89" s="4">
        <v>1451716</v>
      </c>
      <c r="E89" s="11">
        <f>D89/D77</f>
        <v>0.0024478991890917864</v>
      </c>
      <c r="F89" s="11">
        <f t="shared" si="2"/>
        <v>-1.3446121693223743</v>
      </c>
    </row>
    <row r="90" spans="1:6" ht="12.75">
      <c r="A90" t="s">
        <v>73</v>
      </c>
      <c r="B90" s="6">
        <v>73845</v>
      </c>
      <c r="C90" s="11">
        <f>B90/B77</f>
        <v>0.0001311058362102538</v>
      </c>
      <c r="D90" s="4">
        <v>1583258</v>
      </c>
      <c r="E90" s="11">
        <f>D90/D77</f>
        <v>0.002669706729362412</v>
      </c>
      <c r="F90" s="11">
        <f t="shared" si="2"/>
        <v>-0.9533588334939725</v>
      </c>
    </row>
    <row r="91" spans="1:6" ht="12.75">
      <c r="A91" s="1" t="s">
        <v>74</v>
      </c>
      <c r="B91" s="7">
        <f>SUM(B86:B90)</f>
        <v>-2659719</v>
      </c>
      <c r="C91" s="11">
        <f>B91/B77</f>
        <v>-0.004722116373204685</v>
      </c>
      <c r="D91" s="7">
        <f>SUM(D86:D90)</f>
        <v>13016242</v>
      </c>
      <c r="E91" s="11">
        <f>D91/D77</f>
        <v>0.021948127758337342</v>
      </c>
      <c r="F91" s="11">
        <f t="shared" si="2"/>
        <v>-1.2043384718876615</v>
      </c>
    </row>
    <row r="92" ht="12.75">
      <c r="E92" s="11"/>
    </row>
    <row r="93" spans="1:6" ht="12.75">
      <c r="A93" s="1" t="s">
        <v>75</v>
      </c>
      <c r="B93" s="8">
        <f>B84+B91</f>
        <v>24903752</v>
      </c>
      <c r="C93" s="11">
        <f>B93/B77</f>
        <v>0.0442146012693179</v>
      </c>
      <c r="D93" s="8">
        <f>D84+D91</f>
        <v>20205316</v>
      </c>
      <c r="E93" s="11">
        <f>D93/D77</f>
        <v>0.03407042193634519</v>
      </c>
      <c r="F93" s="11">
        <f t="shared" si="2"/>
        <v>0.23253464583280956</v>
      </c>
    </row>
    <row r="94" spans="1:5" ht="12.75">
      <c r="A94" s="1" t="s">
        <v>76</v>
      </c>
      <c r="E94" s="11"/>
    </row>
    <row r="95" spans="1:5" ht="12.75">
      <c r="A95" t="s">
        <v>77</v>
      </c>
      <c r="E95" s="11"/>
    </row>
    <row r="96" spans="1:6" ht="12.75">
      <c r="A96" t="s">
        <v>78</v>
      </c>
      <c r="B96" s="4">
        <v>6705534</v>
      </c>
      <c r="C96" s="11">
        <f>B96/B77</f>
        <v>0.011905134298954404</v>
      </c>
      <c r="D96" s="4">
        <v>6420827</v>
      </c>
      <c r="E96" s="11">
        <f>D96/D77</f>
        <v>0.01082686779411307</v>
      </c>
      <c r="F96" s="11">
        <f t="shared" si="2"/>
        <v>0.044341172873836966</v>
      </c>
    </row>
    <row r="97" spans="1:6" ht="12.75">
      <c r="A97" t="s">
        <v>79</v>
      </c>
      <c r="B97" s="6">
        <v>1743442</v>
      </c>
      <c r="C97" s="11">
        <f>B97/B77</f>
        <v>0.0030953405280530477</v>
      </c>
      <c r="D97" s="4">
        <v>-856596</v>
      </c>
      <c r="E97" s="11">
        <f>D97/D77</f>
        <v>-0.0014444014213381045</v>
      </c>
      <c r="F97" s="11">
        <f t="shared" si="2"/>
        <v>-3.035314197124432</v>
      </c>
    </row>
    <row r="98" spans="1:6" ht="12.75">
      <c r="A98" s="1" t="s">
        <v>80</v>
      </c>
      <c r="B98" s="7">
        <f>SUM(B96:B97)</f>
        <v>8448976</v>
      </c>
      <c r="C98" s="11">
        <f>B98/B77</f>
        <v>0.015000474827007452</v>
      </c>
      <c r="D98" s="7">
        <f>SUM(D96:D97)</f>
        <v>5564231</v>
      </c>
      <c r="E98" s="11">
        <f>D98/D77</f>
        <v>0.009382466372774964</v>
      </c>
      <c r="F98" s="11">
        <f t="shared" si="2"/>
        <v>0.5184445074260936</v>
      </c>
    </row>
    <row r="99" spans="1:6" ht="13.5" thickBot="1">
      <c r="A99" s="1" t="s">
        <v>81</v>
      </c>
      <c r="B99" s="9">
        <f>B93-B98</f>
        <v>16454776</v>
      </c>
      <c r="C99" s="11">
        <f>B99/B77</f>
        <v>0.02921412644231045</v>
      </c>
      <c r="D99" s="9">
        <f>D93-D98</f>
        <v>14641085</v>
      </c>
      <c r="E99" s="11">
        <f>D99/D77</f>
        <v>0.024687955563570226</v>
      </c>
      <c r="F99" s="11">
        <f t="shared" si="2"/>
        <v>0.12387681650642694</v>
      </c>
    </row>
    <row r="100" ht="13.5" thickTop="1">
      <c r="B100" s="13"/>
    </row>
    <row r="101" ht="12.75">
      <c r="A101" s="1" t="s">
        <v>82</v>
      </c>
    </row>
    <row r="102" spans="1:4" ht="13.5" thickBot="1">
      <c r="A102" s="2" t="s">
        <v>83</v>
      </c>
      <c r="B102" s="14">
        <v>672.28</v>
      </c>
      <c r="D102" s="14">
        <v>175.34</v>
      </c>
    </row>
    <row r="103" spans="1:4" ht="14.25" thickBot="1" thickTop="1">
      <c r="A103" s="2" t="s">
        <v>84</v>
      </c>
      <c r="B103" s="14">
        <v>401.34</v>
      </c>
      <c r="D103" s="14">
        <v>285.99</v>
      </c>
    </row>
    <row r="104" ht="13.5" thickTop="1"/>
    <row r="105" ht="12.75">
      <c r="A105" t="s">
        <v>85</v>
      </c>
    </row>
    <row r="106" ht="12.75">
      <c r="A106" s="15" t="s">
        <v>86</v>
      </c>
    </row>
    <row r="107" spans="1:4" ht="12.75">
      <c r="A107" s="16" t="s">
        <v>87</v>
      </c>
      <c r="B107" s="19">
        <f>B7/B50</f>
        <v>0.26396491334914385</v>
      </c>
      <c r="C107" s="19"/>
      <c r="D107" s="19">
        <f>D7/D50</f>
        <v>0.321360226160634</v>
      </c>
    </row>
    <row r="108" spans="1:4" ht="12.75">
      <c r="A108" s="16" t="s">
        <v>88</v>
      </c>
      <c r="B108" s="19">
        <f>(B7+B12+B13+B14)/B50</f>
        <v>1.1263658210368857</v>
      </c>
      <c r="C108" s="19"/>
      <c r="D108" s="19">
        <f>(D7+D12+D13+D14)/D50</f>
        <v>1.2703092646399394</v>
      </c>
    </row>
    <row r="109" spans="1:4" ht="12.75">
      <c r="A109" s="16" t="s">
        <v>89</v>
      </c>
      <c r="B109" s="19">
        <f>B17/B50</f>
        <v>2.2848501389896265</v>
      </c>
      <c r="C109" s="19"/>
      <c r="D109" s="19">
        <f>D17/D50</f>
        <v>2.4525031231897665</v>
      </c>
    </row>
    <row r="110" spans="1:4" ht="12.75">
      <c r="A110" s="15" t="s">
        <v>90</v>
      </c>
      <c r="B110" s="19"/>
      <c r="C110" s="19"/>
      <c r="D110" s="19"/>
    </row>
    <row r="111" spans="1:4" ht="12.75">
      <c r="A111" s="16" t="s">
        <v>91</v>
      </c>
      <c r="B111" s="19">
        <f>B77/(B12+B13+B14+2366266)</f>
        <v>7.47224278029555</v>
      </c>
      <c r="C111" s="19"/>
      <c r="D111" s="19">
        <f>D77/(D12+D13+D14+2363720)</f>
        <v>7.860739522785668</v>
      </c>
    </row>
    <row r="112" spans="1:4" ht="12.75">
      <c r="A112" s="16" t="s">
        <v>92</v>
      </c>
      <c r="B112" s="19">
        <f>365/B111</f>
        <v>48.84744925078079</v>
      </c>
      <c r="C112" s="19"/>
      <c r="D112" s="19">
        <f>365/D111</f>
        <v>46.43329027020759</v>
      </c>
    </row>
    <row r="113" spans="1:4" ht="12.75">
      <c r="A113" s="16" t="s">
        <v>93</v>
      </c>
      <c r="B113" s="19">
        <f>B78/B15</f>
        <v>6.088069818193891</v>
      </c>
      <c r="C113" s="19"/>
      <c r="D113" s="19">
        <f>D78/D15</f>
        <v>7.214510950330034</v>
      </c>
    </row>
    <row r="114" spans="1:4" ht="12.75">
      <c r="A114" s="16" t="s">
        <v>94</v>
      </c>
      <c r="B114" s="19">
        <f>365/B113</f>
        <v>59.953320329739945</v>
      </c>
      <c r="C114" s="19"/>
      <c r="D114" s="19">
        <f>365/D113</f>
        <v>50.592479866331445</v>
      </c>
    </row>
    <row r="115" spans="1:4" ht="12.75">
      <c r="A115" s="16"/>
      <c r="B115" s="19"/>
      <c r="C115" s="19"/>
      <c r="D115" s="19"/>
    </row>
    <row r="116" spans="1:4" ht="12.75">
      <c r="A116" s="15" t="s">
        <v>95</v>
      </c>
      <c r="B116" s="19"/>
      <c r="C116" s="19"/>
      <c r="D116" s="19"/>
    </row>
    <row r="117" spans="1:4" ht="12.75">
      <c r="A117" s="17" t="s">
        <v>96</v>
      </c>
      <c r="B117" s="19">
        <f>B60/B70</f>
        <v>0.2990237252844934</v>
      </c>
      <c r="C117" s="19"/>
      <c r="D117" s="19">
        <f>D60/D70</f>
        <v>0.3367282807577049</v>
      </c>
    </row>
    <row r="118" spans="1:4" ht="12.75">
      <c r="A118" s="16" t="s">
        <v>97</v>
      </c>
      <c r="B118" s="20" t="s">
        <v>109</v>
      </c>
      <c r="C118" s="19"/>
      <c r="D118" s="20" t="s">
        <v>109</v>
      </c>
    </row>
    <row r="119" spans="1:4" ht="12.75">
      <c r="A119" s="16"/>
      <c r="B119" s="19"/>
      <c r="C119" s="19"/>
      <c r="D119" s="19"/>
    </row>
    <row r="120" spans="1:4" ht="12.75">
      <c r="A120" s="15" t="s">
        <v>98</v>
      </c>
      <c r="B120" s="19"/>
      <c r="C120" s="19"/>
      <c r="D120" s="19"/>
    </row>
    <row r="121" spans="1:4" ht="12.75">
      <c r="A121" s="17" t="s">
        <v>99</v>
      </c>
      <c r="B121" s="19">
        <f>B99/41000</f>
        <v>401.336</v>
      </c>
      <c r="C121" s="19"/>
      <c r="D121" s="19">
        <f>D99/41000</f>
        <v>357.0996341463415</v>
      </c>
    </row>
    <row r="122" spans="1:4" ht="12.75">
      <c r="A122" s="16" t="s">
        <v>100</v>
      </c>
      <c r="B122" s="19">
        <f>B79/B77</f>
        <v>0.11444804300034232</v>
      </c>
      <c r="C122" s="19"/>
      <c r="D122" s="19">
        <f>D79/D77</f>
        <v>0.07995247563263526</v>
      </c>
    </row>
    <row r="123" spans="1:4" ht="12.75">
      <c r="A123" s="16" t="s">
        <v>101</v>
      </c>
      <c r="B123" s="19">
        <f>B84/B77</f>
        <v>0.04893671764252259</v>
      </c>
      <c r="C123" s="19"/>
      <c r="D123" s="19">
        <f>D84/D77</f>
        <v>0.01212229417800785</v>
      </c>
    </row>
    <row r="124" spans="1:4" ht="12.75">
      <c r="A124" s="16" t="s">
        <v>102</v>
      </c>
      <c r="B124" s="19">
        <f>B93/B37</f>
        <v>0.06459315792495494</v>
      </c>
      <c r="C124" s="19"/>
      <c r="D124" s="19">
        <f>D93/D37</f>
        <v>0.05179866320880042</v>
      </c>
    </row>
    <row r="125" spans="1:4" ht="12.75">
      <c r="A125" s="16" t="s">
        <v>103</v>
      </c>
      <c r="B125" s="19">
        <f>B93/B69</f>
        <v>0.09214742389272773</v>
      </c>
      <c r="C125" s="19"/>
      <c r="D125" s="19">
        <f>D93/D69</f>
        <v>0.07809569096052205</v>
      </c>
    </row>
    <row r="126" spans="2:4" ht="12.75">
      <c r="B126" s="21"/>
      <c r="C126" s="21"/>
      <c r="D126" s="21"/>
    </row>
  </sheetData>
  <mergeCells count="6">
    <mergeCell ref="F3:F4"/>
    <mergeCell ref="F75:F76"/>
    <mergeCell ref="B3:C3"/>
    <mergeCell ref="D3:E3"/>
    <mergeCell ref="B75:C75"/>
    <mergeCell ref="D75:E75"/>
  </mergeCells>
  <printOptions/>
  <pageMargins left="0.25" right="0.25" top="0.75" bottom="0.75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</dc:creator>
  <cp:keywords/>
  <dc:description/>
  <cp:lastModifiedBy>ARIS</cp:lastModifiedBy>
  <cp:lastPrinted>2003-12-12T15:41:55Z</cp:lastPrinted>
  <dcterms:created xsi:type="dcterms:W3CDTF">2003-12-12T13:12:26Z</dcterms:created>
  <dcterms:modified xsi:type="dcterms:W3CDTF">2003-12-13T01:18:49Z</dcterms:modified>
  <cp:category/>
  <cp:version/>
  <cp:contentType/>
  <cp:contentStatus/>
</cp:coreProperties>
</file>