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9720" windowHeight="7305" firstSheet="4" activeTab="6"/>
  </bookViews>
  <sheets>
    <sheet name="Sheet1" sheetId="1" r:id="rId1"/>
    <sheet name="MTH EST" sheetId="2" r:id="rId2"/>
    <sheet name="DAY EST" sheetId="3" r:id="rId3"/>
    <sheet name="DAY REAL" sheetId="4" r:id="rId4"/>
    <sheet name="MTH EST (2)" sheetId="5" r:id="rId5"/>
    <sheet name="DAY REAL (2)" sheetId="6" r:id="rId6"/>
    <sheet name="rincian" sheetId="7" r:id="rId7"/>
    <sheet name="Sales" sheetId="8" r:id="rId8"/>
    <sheet name="CPA" sheetId="9" r:id="rId9"/>
    <sheet name="chart" sheetId="10" r:id="rId10"/>
    <sheet name="cogs" sheetId="11" r:id="rId11"/>
    <sheet name="Sheet5" sheetId="12" r:id="rId12"/>
  </sheets>
  <definedNames/>
  <calcPr fullCalcOnLoad="1"/>
</workbook>
</file>

<file path=xl/sharedStrings.xml><?xml version="1.0" encoding="utf-8"?>
<sst xmlns="http://schemas.openxmlformats.org/spreadsheetml/2006/main" count="940" uniqueCount="286">
  <si>
    <t>CASH FLOW Statement</t>
  </si>
  <si>
    <t>Date</t>
  </si>
  <si>
    <t>TOTALS</t>
  </si>
  <si>
    <t>Beginning Cash Balance</t>
  </si>
  <si>
    <t>Cash Inflows (Income):</t>
  </si>
  <si>
    <t>Transport</t>
  </si>
  <si>
    <t>Other:</t>
  </si>
  <si>
    <t xml:space="preserve">   Total Cash Inflows</t>
  </si>
  <si>
    <t>Available Cash Balance</t>
  </si>
  <si>
    <t>Cash Outflows (Expenses):</t>
  </si>
  <si>
    <t>Transportasi</t>
  </si>
  <si>
    <t>Alat Bantu</t>
  </si>
  <si>
    <t>Meeting</t>
  </si>
  <si>
    <t>Jajan</t>
  </si>
  <si>
    <t>Misc</t>
  </si>
  <si>
    <t xml:space="preserve">   Total Cash Outflows</t>
  </si>
  <si>
    <t>Increase (decrease) in Cash</t>
  </si>
  <si>
    <t>+/- Other Cash In(out)flow</t>
  </si>
  <si>
    <t>Ending Cash Balance</t>
  </si>
  <si>
    <t>Saldo Awal Kas</t>
  </si>
  <si>
    <t>Arus Kas Masuk (Income):</t>
  </si>
  <si>
    <t>Gaji/Upah</t>
  </si>
  <si>
    <t>Bonus</t>
  </si>
  <si>
    <t>Uang Transport</t>
  </si>
  <si>
    <t>Pendapatan Lain</t>
  </si>
  <si>
    <t xml:space="preserve">   Total Arus Kas Masuk</t>
  </si>
  <si>
    <t>Jumlah Kas yang tersedia</t>
  </si>
  <si>
    <t>Arus Kas Keluar (Expenses):</t>
  </si>
  <si>
    <t>Makan + Minum</t>
  </si>
  <si>
    <t>Lain-lain</t>
  </si>
  <si>
    <t>Mei</t>
  </si>
  <si>
    <t>Insurance</t>
  </si>
  <si>
    <t>Internet</t>
  </si>
  <si>
    <t>Pulsa</t>
  </si>
  <si>
    <t>Savings</t>
  </si>
  <si>
    <t>26 MEI SD 25 JUN</t>
  </si>
  <si>
    <t>Drinks</t>
  </si>
  <si>
    <t>DVD</t>
  </si>
  <si>
    <t>Eating Out</t>
  </si>
  <si>
    <t>Saldo Pulsa</t>
  </si>
  <si>
    <t>Tupo</t>
  </si>
  <si>
    <t>disbursement</t>
  </si>
  <si>
    <t>Juli</t>
  </si>
  <si>
    <t>No.</t>
  </si>
  <si>
    <t>Jenis</t>
  </si>
  <si>
    <t>Customer</t>
  </si>
  <si>
    <t>Total Sales</t>
  </si>
  <si>
    <t>Kartini</t>
  </si>
  <si>
    <t>Total Profit</t>
  </si>
  <si>
    <t>M325</t>
  </si>
  <si>
    <t>Fr20</t>
  </si>
  <si>
    <t>Fl20</t>
  </si>
  <si>
    <t>Danang</t>
  </si>
  <si>
    <t>E25</t>
  </si>
  <si>
    <t>Lia</t>
  </si>
  <si>
    <t>Rudi</t>
  </si>
  <si>
    <t>S20</t>
  </si>
  <si>
    <t>S100</t>
  </si>
  <si>
    <t>Boy</t>
  </si>
  <si>
    <t>M100</t>
  </si>
  <si>
    <t>Ratu</t>
  </si>
  <si>
    <t>Amount Paid</t>
  </si>
  <si>
    <t>COGS</t>
  </si>
  <si>
    <t>Denty</t>
  </si>
  <si>
    <t>Dyah</t>
  </si>
  <si>
    <t>HP1</t>
  </si>
  <si>
    <t>HP2</t>
  </si>
  <si>
    <t>RABU</t>
  </si>
  <si>
    <t>KAMIS</t>
  </si>
  <si>
    <t>I50</t>
  </si>
  <si>
    <t>Dian</t>
  </si>
  <si>
    <t>m25</t>
  </si>
  <si>
    <t>Diah</t>
  </si>
  <si>
    <t>I10</t>
  </si>
  <si>
    <t>Nisa</t>
  </si>
  <si>
    <t>JUMAT</t>
  </si>
  <si>
    <t>04/07/2008</t>
  </si>
  <si>
    <t>XR25</t>
  </si>
  <si>
    <t>OTHER</t>
  </si>
  <si>
    <t>SABTU 05/07/2008</t>
  </si>
  <si>
    <t>FR20</t>
  </si>
  <si>
    <t>minggu 06/07/2008</t>
  </si>
  <si>
    <t>senin</t>
  </si>
  <si>
    <t>aris</t>
  </si>
  <si>
    <t>e25</t>
  </si>
  <si>
    <t>selasa</t>
  </si>
  <si>
    <t>i50</t>
  </si>
  <si>
    <t>s20</t>
  </si>
  <si>
    <t>diah</t>
  </si>
  <si>
    <t>V</t>
  </si>
  <si>
    <t>E</t>
  </si>
  <si>
    <t>Operator</t>
  </si>
  <si>
    <t>kode</t>
  </si>
  <si>
    <t>Nominal</t>
  </si>
  <si>
    <t>Harga</t>
  </si>
  <si>
    <t>Vchr Fisik</t>
  </si>
  <si>
    <t>Elektrik</t>
  </si>
  <si>
    <t>IM3</t>
  </si>
  <si>
    <t>i10</t>
  </si>
  <si>
    <t>FREN</t>
  </si>
  <si>
    <t>fr10</t>
  </si>
  <si>
    <t>i20</t>
  </si>
  <si>
    <t>fr25</t>
  </si>
  <si>
    <t>i25</t>
  </si>
  <si>
    <t>fr50</t>
  </si>
  <si>
    <t>fr100</t>
  </si>
  <si>
    <t>i100</t>
  </si>
  <si>
    <t>IM3 SMS 15rb</t>
  </si>
  <si>
    <t>i15s</t>
  </si>
  <si>
    <t>Three</t>
  </si>
  <si>
    <t>t1</t>
  </si>
  <si>
    <t>IM3 5rb TELP</t>
  </si>
  <si>
    <t>i5r</t>
  </si>
  <si>
    <t>t5</t>
  </si>
  <si>
    <t>IM3 5RB SMS</t>
  </si>
  <si>
    <t>i5s</t>
  </si>
  <si>
    <t>t10</t>
  </si>
  <si>
    <t>IM3 SMS SUPER</t>
  </si>
  <si>
    <t>i8s</t>
  </si>
  <si>
    <t>t30</t>
  </si>
  <si>
    <t>MENTARI</t>
  </si>
  <si>
    <t>m10</t>
  </si>
  <si>
    <t>AS</t>
  </si>
  <si>
    <t>ase5</t>
  </si>
  <si>
    <t>m20</t>
  </si>
  <si>
    <t>ase10</t>
  </si>
  <si>
    <t>ase15</t>
  </si>
  <si>
    <t>m30</t>
  </si>
  <si>
    <t>ase25</t>
  </si>
  <si>
    <t>m40</t>
  </si>
  <si>
    <t>ase50</t>
  </si>
  <si>
    <t>m50</t>
  </si>
  <si>
    <t>ase100</t>
  </si>
  <si>
    <t>m75</t>
  </si>
  <si>
    <t>m100</t>
  </si>
  <si>
    <t>Cara Transaksi :</t>
  </si>
  <si>
    <t>XL BEBAS</t>
  </si>
  <si>
    <t>xr5</t>
  </si>
  <si>
    <t>ketik sms, dengan format :</t>
  </si>
  <si>
    <t>kode.no tujuan.pin</t>
  </si>
  <si>
    <t>xr10</t>
  </si>
  <si>
    <r>
      <t xml:space="preserve">khusus untuk </t>
    </r>
    <r>
      <rPr>
        <b/>
        <sz val="8"/>
        <color indexed="10"/>
        <rFont val="Arial"/>
        <family val="2"/>
      </rPr>
      <t>esia</t>
    </r>
    <r>
      <rPr>
        <b/>
        <sz val="8"/>
        <rFont val="Arial"/>
        <family val="2"/>
      </rPr>
      <t xml:space="preserve"> :</t>
    </r>
  </si>
  <si>
    <t>kode.pin</t>
  </si>
  <si>
    <t>xr15</t>
  </si>
  <si>
    <t>Kirim ke no :</t>
  </si>
  <si>
    <t>xr25</t>
  </si>
  <si>
    <t>0856-4898-3333</t>
  </si>
  <si>
    <t>xr35</t>
  </si>
  <si>
    <t>0856-4898-2222</t>
  </si>
  <si>
    <t>xr50</t>
  </si>
  <si>
    <t>0856-4890-1111</t>
  </si>
  <si>
    <t>xr100</t>
  </si>
  <si>
    <t>XL EXTRA</t>
  </si>
  <si>
    <t>xx5</t>
  </si>
  <si>
    <t>0852-3143-1111</t>
  </si>
  <si>
    <t>xx10</t>
  </si>
  <si>
    <t>0852-3182-0000</t>
  </si>
  <si>
    <t>xx15</t>
  </si>
  <si>
    <t>0852-3286-2222</t>
  </si>
  <si>
    <t>xx25</t>
  </si>
  <si>
    <t>xx35</t>
  </si>
  <si>
    <t>081-737-0000</t>
  </si>
  <si>
    <t>xx50</t>
  </si>
  <si>
    <t>081-737-2222</t>
  </si>
  <si>
    <t>xx100</t>
  </si>
  <si>
    <t>SIMPATI</t>
  </si>
  <si>
    <t>se5</t>
  </si>
  <si>
    <t xml:space="preserve">Jika terdapat komplain, karena pulsanya belum masuk. </t>
  </si>
  <si>
    <t>se10</t>
  </si>
  <si>
    <t>Kirim sms, ke no :</t>
  </si>
  <si>
    <t>0818-39-3333</t>
  </si>
  <si>
    <t>se20</t>
  </si>
  <si>
    <t>se50</t>
  </si>
  <si>
    <t>atau telp ke no :</t>
  </si>
  <si>
    <t>0888-3-5555-77</t>
  </si>
  <si>
    <t>se100</t>
  </si>
  <si>
    <t>Cek saldo :</t>
  </si>
  <si>
    <t>FLEXI</t>
  </si>
  <si>
    <t>f10</t>
  </si>
  <si>
    <t>Format SMS nya :</t>
  </si>
  <si>
    <t>cek(spasi)pin</t>
  </si>
  <si>
    <t>f20</t>
  </si>
  <si>
    <t>f50</t>
  </si>
  <si>
    <t>sama seperti yang untuk isi pulsa</t>
  </si>
  <si>
    <t>f100</t>
  </si>
  <si>
    <t>ESIA</t>
  </si>
  <si>
    <t>ge10</t>
  </si>
  <si>
    <t>Note:</t>
  </si>
  <si>
    <t>ge25</t>
  </si>
  <si>
    <t>Untuk sms komplain, tidak ada format sms nya.</t>
  </si>
  <si>
    <t>ge50</t>
  </si>
  <si>
    <t>Untuk cek saldo, dikenakan biaya Rp 250</t>
  </si>
  <si>
    <t>ge100</t>
  </si>
  <si>
    <t>Note :</t>
  </si>
  <si>
    <r>
      <t xml:space="preserve">Harga elektrik cenderung fix, </t>
    </r>
    <r>
      <rPr>
        <b/>
        <sz val="10"/>
        <rFont val="Arial"/>
        <family val="2"/>
      </rPr>
      <t xml:space="preserve">kecuali </t>
    </r>
    <r>
      <rPr>
        <sz val="10"/>
        <rFont val="Arial"/>
        <family val="2"/>
      </rPr>
      <t>untuk yang hurufnya dicetak tebal, karena harganya masih belum update.</t>
    </r>
  </si>
  <si>
    <t>Sedangkan untuk Voucher Fisik, harganya bisa berubah-ubah</t>
  </si>
  <si>
    <t>Profit</t>
  </si>
  <si>
    <t>Tgl</t>
  </si>
  <si>
    <t>Ket</t>
  </si>
  <si>
    <t>Kode</t>
  </si>
  <si>
    <t>Sisa Pulsa</t>
  </si>
  <si>
    <t>Jual</t>
  </si>
  <si>
    <t>Biaya</t>
  </si>
  <si>
    <t>Isi</t>
  </si>
  <si>
    <t>Jumlah</t>
  </si>
  <si>
    <t>Selisih</t>
  </si>
  <si>
    <t>Bayar</t>
  </si>
  <si>
    <t>Kurang Bayar</t>
  </si>
  <si>
    <t>Cek</t>
  </si>
  <si>
    <t>Sisa Pulsa Elektrik</t>
  </si>
  <si>
    <t>Acit</t>
  </si>
  <si>
    <t>Bagoes</t>
  </si>
  <si>
    <t>e10</t>
  </si>
  <si>
    <t>Rabu</t>
  </si>
  <si>
    <t>Rudy</t>
  </si>
  <si>
    <t>nia bu sri</t>
  </si>
  <si>
    <t>F20</t>
  </si>
  <si>
    <t>Aji</t>
  </si>
  <si>
    <t>Bu Sri</t>
  </si>
  <si>
    <t>Tot Profit</t>
  </si>
  <si>
    <t>Proft/Trns</t>
  </si>
  <si>
    <t>tot</t>
  </si>
  <si>
    <t>trn</t>
  </si>
  <si>
    <t>085691853622</t>
  </si>
  <si>
    <t>Operat. Exp</t>
  </si>
  <si>
    <t>Opr Exp/Trns</t>
  </si>
  <si>
    <t>Kamis</t>
  </si>
  <si>
    <t>prev</t>
  </si>
  <si>
    <t>sales</t>
  </si>
  <si>
    <t>total profit</t>
  </si>
  <si>
    <t>profit/trans</t>
  </si>
  <si>
    <t>Bu Nining</t>
  </si>
  <si>
    <t>s100</t>
  </si>
  <si>
    <t>Jumat</t>
  </si>
  <si>
    <t>e50</t>
  </si>
  <si>
    <t>Henry</t>
  </si>
  <si>
    <t>Lukiani</t>
  </si>
  <si>
    <t>dyah</t>
  </si>
  <si>
    <t>ok</t>
  </si>
  <si>
    <t>08161346112</t>
  </si>
  <si>
    <t>Sabtu</t>
  </si>
  <si>
    <t>acit</t>
  </si>
  <si>
    <t>Senin</t>
  </si>
  <si>
    <t>yogi</t>
  </si>
  <si>
    <t>26486165-9080-9346</t>
  </si>
  <si>
    <t>V (TLP)</t>
  </si>
  <si>
    <t>lia</t>
  </si>
  <si>
    <t>E10</t>
  </si>
  <si>
    <t>5625-2517-4978-6215</t>
  </si>
  <si>
    <t>Selasa</t>
  </si>
  <si>
    <t>Mba Wi</t>
  </si>
  <si>
    <t>nisa</t>
  </si>
  <si>
    <t>ratu</t>
  </si>
  <si>
    <t>SE20</t>
  </si>
  <si>
    <t>081318809010</t>
  </si>
  <si>
    <t>Minggu</t>
  </si>
  <si>
    <t>SE50</t>
  </si>
  <si>
    <t>M10</t>
  </si>
  <si>
    <t>Dannag</t>
  </si>
  <si>
    <t>Jum'at</t>
  </si>
  <si>
    <t>M20</t>
  </si>
  <si>
    <t>Bayu</t>
  </si>
  <si>
    <t>I25</t>
  </si>
  <si>
    <t>Lia-TI</t>
  </si>
  <si>
    <t>081908710031/denty</t>
  </si>
  <si>
    <t>Mbak asti</t>
  </si>
  <si>
    <t>Xr100</t>
  </si>
  <si>
    <t>Mbak Ning</t>
  </si>
  <si>
    <t>E50</t>
  </si>
  <si>
    <t>Bu Is</t>
  </si>
  <si>
    <t>XR100</t>
  </si>
  <si>
    <t>Denty-Suami</t>
  </si>
  <si>
    <t>Mbak Sri</t>
  </si>
  <si>
    <t>Aris</t>
  </si>
  <si>
    <t>Xr25</t>
  </si>
  <si>
    <t>S10</t>
  </si>
  <si>
    <t>Irvan</t>
  </si>
  <si>
    <t>Pam2</t>
  </si>
  <si>
    <t>080807</t>
  </si>
  <si>
    <t>Bang R</t>
  </si>
  <si>
    <t>Fl50</t>
  </si>
  <si>
    <t>fr20</t>
  </si>
  <si>
    <t>mba wi</t>
  </si>
  <si>
    <t>v</t>
  </si>
  <si>
    <t>Mbak Uke</t>
  </si>
  <si>
    <t>s50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</si>
</sst>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8">
    <font>
      <sz val="12"/>
      <name val="Times New Roman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Continuous"/>
      <protection hidden="1" locked="0"/>
    </xf>
    <xf numFmtId="0" fontId="2" fillId="0" borderId="0" xfId="0" applyFont="1" applyFill="1" applyBorder="1" applyAlignment="1" applyProtection="1">
      <alignment horizontal="centerContinuous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1" fillId="0" borderId="10" xfId="0" applyFont="1" applyFill="1" applyBorder="1" applyAlignment="1" applyProtection="1">
      <alignment horizontal="centerContinuous"/>
      <protection hidden="1" locked="0"/>
    </xf>
    <xf numFmtId="0" fontId="2" fillId="0" borderId="10" xfId="0" applyFont="1" applyFill="1" applyBorder="1" applyAlignment="1" applyProtection="1">
      <alignment horizontal="centerContinuous"/>
      <protection hidden="1" locked="0"/>
    </xf>
    <xf numFmtId="0" fontId="3" fillId="33" borderId="0" xfId="0" applyFont="1" applyFill="1" applyBorder="1" applyAlignment="1" applyProtection="1">
      <alignment horizontal="right"/>
      <protection hidden="1" locked="0"/>
    </xf>
    <xf numFmtId="0" fontId="3" fillId="33" borderId="0" xfId="0" applyFont="1" applyFill="1" applyBorder="1" applyAlignment="1" applyProtection="1">
      <alignment horizontal="left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4" fillId="34" borderId="0" xfId="0" applyFont="1" applyFill="1" applyBorder="1" applyAlignment="1" applyProtection="1">
      <alignment horizontal="right"/>
      <protection hidden="1" locked="0"/>
    </xf>
    <xf numFmtId="0" fontId="5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/>
      <protection hidden="1" locked="0"/>
    </xf>
    <xf numFmtId="6" fontId="7" fillId="0" borderId="1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38" fontId="5" fillId="0" borderId="11" xfId="0" applyNumberFormat="1" applyFont="1" applyFill="1" applyBorder="1" applyAlignment="1" applyProtection="1">
      <alignment/>
      <protection hidden="1" locked="0"/>
    </xf>
    <xf numFmtId="0" fontId="5" fillId="0" borderId="12" xfId="0" applyFont="1" applyFill="1" applyBorder="1" applyAlignment="1" applyProtection="1">
      <alignment/>
      <protection hidden="1" locked="0"/>
    </xf>
    <xf numFmtId="38" fontId="5" fillId="0" borderId="12" xfId="0" applyNumberFormat="1" applyFont="1" applyFill="1" applyBorder="1" applyAlignment="1" applyProtection="1">
      <alignment/>
      <protection hidden="1" locked="0"/>
    </xf>
    <xf numFmtId="6" fontId="7" fillId="0" borderId="13" xfId="0" applyNumberFormat="1" applyFont="1" applyFill="1" applyBorder="1" applyAlignment="1" applyProtection="1">
      <alignment/>
      <protection hidden="1"/>
    </xf>
    <xf numFmtId="38" fontId="5" fillId="0" borderId="14" xfId="0" applyNumberFormat="1" applyFont="1" applyFill="1" applyBorder="1" applyAlignment="1" applyProtection="1">
      <alignment/>
      <protection hidden="1" locked="0"/>
    </xf>
    <xf numFmtId="6" fontId="7" fillId="0" borderId="14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 quotePrefix="1">
      <alignment/>
      <protection hidden="1" locked="0"/>
    </xf>
    <xf numFmtId="6" fontId="7" fillId="0" borderId="11" xfId="0" applyNumberFormat="1" applyFont="1" applyFill="1" applyBorder="1" applyAlignment="1" applyProtection="1">
      <alignment/>
      <protection hidden="1"/>
    </xf>
    <xf numFmtId="6" fontId="7" fillId="0" borderId="15" xfId="0" applyNumberFormat="1" applyFont="1" applyFill="1" applyBorder="1" applyAlignment="1" applyProtection="1">
      <alignment/>
      <protection hidden="1"/>
    </xf>
    <xf numFmtId="38" fontId="7" fillId="0" borderId="0" xfId="0" applyNumberFormat="1" applyFont="1" applyFill="1" applyBorder="1" applyAlignment="1" applyProtection="1">
      <alignment/>
      <protection hidden="1"/>
    </xf>
    <xf numFmtId="6" fontId="7" fillId="0" borderId="16" xfId="0" applyNumberFormat="1" applyFont="1" applyFill="1" applyBorder="1" applyAlignment="1" applyProtection="1">
      <alignment/>
      <protection hidden="1"/>
    </xf>
    <xf numFmtId="38" fontId="7" fillId="0" borderId="17" xfId="0" applyNumberFormat="1" applyFont="1" applyFill="1" applyBorder="1" applyAlignment="1" applyProtection="1">
      <alignment/>
      <protection hidden="1" locked="0"/>
    </xf>
    <xf numFmtId="6" fontId="7" fillId="0" borderId="17" xfId="0" applyNumberFormat="1" applyFont="1" applyFill="1" applyBorder="1" applyAlignment="1" applyProtection="1">
      <alignment/>
      <protection hidden="1"/>
    </xf>
    <xf numFmtId="0" fontId="7" fillId="0" borderId="17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>
      <alignment/>
    </xf>
    <xf numFmtId="38" fontId="5" fillId="0" borderId="17" xfId="0" applyNumberFormat="1" applyFont="1" applyFill="1" applyBorder="1" applyAlignment="1" applyProtection="1">
      <alignment/>
      <protection hidden="1" locked="0"/>
    </xf>
    <xf numFmtId="43" fontId="7" fillId="0" borderId="17" xfId="0" applyNumberFormat="1" applyFont="1" applyFill="1" applyBorder="1" applyAlignment="1" applyProtection="1">
      <alignment/>
      <protection hidden="1"/>
    </xf>
    <xf numFmtId="43" fontId="7" fillId="0" borderId="17" xfId="0" applyNumberFormat="1" applyFont="1" applyFill="1" applyBorder="1" applyAlignment="1" applyProtection="1">
      <alignment/>
      <protection hidden="1" locked="0"/>
    </xf>
    <xf numFmtId="43" fontId="5" fillId="0" borderId="17" xfId="0" applyNumberFormat="1" applyFont="1" applyFill="1" applyBorder="1" applyAlignment="1" applyProtection="1">
      <alignment/>
      <protection hidden="1"/>
    </xf>
    <xf numFmtId="43" fontId="5" fillId="0" borderId="17" xfId="0" applyNumberFormat="1" applyFont="1" applyFill="1" applyBorder="1" applyAlignment="1">
      <alignment/>
    </xf>
    <xf numFmtId="43" fontId="5" fillId="0" borderId="17" xfId="0" applyNumberFormat="1" applyFont="1" applyFill="1" applyBorder="1" applyAlignment="1" applyProtection="1">
      <alignment/>
      <protection hidden="1" locked="0"/>
    </xf>
    <xf numFmtId="41" fontId="2" fillId="0" borderId="0" xfId="0" applyNumberFormat="1" applyFont="1" applyFill="1" applyBorder="1" applyAlignment="1" applyProtection="1">
      <alignment horizontal="centerContinuous"/>
      <protection hidden="1" locked="0"/>
    </xf>
    <xf numFmtId="41" fontId="2" fillId="0" borderId="0" xfId="0" applyNumberFormat="1" applyFont="1" applyFill="1" applyBorder="1" applyAlignment="1" applyProtection="1">
      <alignment horizontal="center"/>
      <protection hidden="1" locked="0"/>
    </xf>
    <xf numFmtId="41" fontId="2" fillId="0" borderId="10" xfId="0" applyNumberFormat="1" applyFont="1" applyFill="1" applyBorder="1" applyAlignment="1" applyProtection="1">
      <alignment horizontal="centerContinuous"/>
      <protection hidden="1" locked="0"/>
    </xf>
    <xf numFmtId="41" fontId="3" fillId="33" borderId="0" xfId="0" applyNumberFormat="1" applyFont="1" applyFill="1" applyBorder="1" applyAlignment="1" applyProtection="1">
      <alignment horizontal="center"/>
      <protection hidden="1" locked="0"/>
    </xf>
    <xf numFmtId="41" fontId="3" fillId="33" borderId="0" xfId="0" applyNumberFormat="1" applyFont="1" applyFill="1" applyBorder="1" applyAlignment="1" applyProtection="1">
      <alignment horizontal="right"/>
      <protection hidden="1" locked="0"/>
    </xf>
    <xf numFmtId="41" fontId="4" fillId="34" borderId="0" xfId="0" applyNumberFormat="1" applyFont="1" applyFill="1" applyBorder="1" applyAlignment="1" applyProtection="1">
      <alignment horizontal="right"/>
      <protection hidden="1" locked="0"/>
    </xf>
    <xf numFmtId="41" fontId="7" fillId="0" borderId="17" xfId="0" applyNumberFormat="1" applyFont="1" applyFill="1" applyBorder="1" applyAlignment="1" applyProtection="1">
      <alignment/>
      <protection hidden="1" locked="0"/>
    </xf>
    <xf numFmtId="41" fontId="7" fillId="0" borderId="0" xfId="0" applyNumberFormat="1" applyFont="1" applyFill="1" applyBorder="1" applyAlignment="1" applyProtection="1">
      <alignment/>
      <protection hidden="1" locked="0"/>
    </xf>
    <xf numFmtId="41" fontId="7" fillId="0" borderId="0" xfId="0" applyNumberFormat="1" applyFont="1" applyFill="1" applyBorder="1" applyAlignment="1" applyProtection="1">
      <alignment/>
      <protection hidden="1"/>
    </xf>
    <xf numFmtId="41" fontId="5" fillId="0" borderId="11" xfId="0" applyNumberFormat="1" applyFont="1" applyFill="1" applyBorder="1" applyAlignment="1" applyProtection="1">
      <alignment/>
      <protection hidden="1" locked="0"/>
    </xf>
    <xf numFmtId="41" fontId="7" fillId="0" borderId="17" xfId="0" applyNumberFormat="1" applyFont="1" applyFill="1" applyBorder="1" applyAlignment="1" applyProtection="1">
      <alignment/>
      <protection hidden="1"/>
    </xf>
    <xf numFmtId="41" fontId="5" fillId="0" borderId="12" xfId="0" applyNumberFormat="1" applyFont="1" applyFill="1" applyBorder="1" applyAlignment="1" applyProtection="1">
      <alignment/>
      <protection hidden="1" locked="0"/>
    </xf>
    <xf numFmtId="41" fontId="5" fillId="0" borderId="14" xfId="0" applyNumberFormat="1" applyFont="1" applyFill="1" applyBorder="1" applyAlignment="1" applyProtection="1">
      <alignment/>
      <protection hidden="1" locked="0"/>
    </xf>
    <xf numFmtId="41" fontId="7" fillId="0" borderId="14" xfId="0" applyNumberFormat="1" applyFont="1" applyFill="1" applyBorder="1" applyAlignment="1" applyProtection="1">
      <alignment/>
      <protection hidden="1"/>
    </xf>
    <xf numFmtId="41" fontId="5" fillId="0" borderId="17" xfId="0" applyNumberFormat="1" applyFont="1" applyFill="1" applyBorder="1" applyAlignment="1" applyProtection="1">
      <alignment/>
      <protection hidden="1"/>
    </xf>
    <xf numFmtId="41" fontId="5" fillId="0" borderId="17" xfId="0" applyNumberFormat="1" applyFont="1" applyFill="1" applyBorder="1" applyAlignment="1">
      <alignment/>
    </xf>
    <xf numFmtId="41" fontId="5" fillId="0" borderId="17" xfId="0" applyNumberFormat="1" applyFont="1" applyFill="1" applyBorder="1" applyAlignment="1" applyProtection="1">
      <alignment/>
      <protection hidden="1" locked="0"/>
    </xf>
    <xf numFmtId="41" fontId="7" fillId="0" borderId="13" xfId="0" applyNumberFormat="1" applyFont="1" applyFill="1" applyBorder="1" applyAlignment="1" applyProtection="1">
      <alignment/>
      <protection hidden="1"/>
    </xf>
    <xf numFmtId="41" fontId="7" fillId="0" borderId="15" xfId="0" applyNumberFormat="1" applyFont="1" applyFill="1" applyBorder="1" applyAlignment="1" applyProtection="1">
      <alignment/>
      <protection hidden="1"/>
    </xf>
    <xf numFmtId="41" fontId="7" fillId="0" borderId="16" xfId="0" applyNumberFormat="1" applyFont="1" applyFill="1" applyBorder="1" applyAlignment="1" applyProtection="1">
      <alignment/>
      <protection hidden="1"/>
    </xf>
    <xf numFmtId="41" fontId="5" fillId="0" borderId="0" xfId="0" applyNumberFormat="1" applyFont="1" applyAlignment="1">
      <alignment/>
    </xf>
    <xf numFmtId="41" fontId="7" fillId="0" borderId="10" xfId="0" applyNumberFormat="1" applyFont="1" applyFill="1" applyBorder="1" applyAlignment="1" applyProtection="1">
      <alignment/>
      <protection hidden="1"/>
    </xf>
    <xf numFmtId="41" fontId="7" fillId="0" borderId="11" xfId="0" applyNumberFormat="1" applyFont="1" applyFill="1" applyBorder="1" applyAlignment="1" applyProtection="1">
      <alignment/>
      <protection hidden="1"/>
    </xf>
    <xf numFmtId="41" fontId="0" fillId="0" borderId="0" xfId="0" applyNumberFormat="1" applyAlignment="1">
      <alignment/>
    </xf>
    <xf numFmtId="41" fontId="5" fillId="0" borderId="18" xfId="0" applyNumberFormat="1" applyFont="1" applyFill="1" applyBorder="1" applyAlignment="1" applyProtection="1">
      <alignment/>
      <protection hidden="1" locked="0"/>
    </xf>
    <xf numFmtId="41" fontId="7" fillId="0" borderId="19" xfId="0" applyNumberFormat="1" applyFont="1" applyFill="1" applyBorder="1" applyAlignment="1" applyProtection="1">
      <alignment/>
      <protection hidden="1"/>
    </xf>
    <xf numFmtId="41" fontId="7" fillId="0" borderId="19" xfId="0" applyNumberFormat="1" applyFont="1" applyFill="1" applyBorder="1" applyAlignment="1" applyProtection="1">
      <alignment/>
      <protection hidden="1" locked="0"/>
    </xf>
    <xf numFmtId="41" fontId="5" fillId="0" borderId="19" xfId="0" applyNumberFormat="1" applyFont="1" applyFill="1" applyBorder="1" applyAlignment="1" applyProtection="1">
      <alignment/>
      <protection hidden="1" locked="0"/>
    </xf>
    <xf numFmtId="43" fontId="7" fillId="0" borderId="13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40" fontId="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10" fillId="0" borderId="0" xfId="57" applyFill="1" applyBorder="1">
      <alignment/>
      <protection/>
    </xf>
    <xf numFmtId="0" fontId="11" fillId="0" borderId="0" xfId="57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41" fontId="11" fillId="0" borderId="20" xfId="44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center" vertical="center"/>
      <protection/>
    </xf>
    <xf numFmtId="41" fontId="0" fillId="0" borderId="0" xfId="44" applyFont="1" applyFill="1" applyBorder="1" applyAlignment="1">
      <alignment/>
    </xf>
    <xf numFmtId="0" fontId="13" fillId="0" borderId="0" xfId="57" applyFont="1" applyFill="1" applyBorder="1" applyAlignment="1">
      <alignment horizontal="center"/>
      <protection/>
    </xf>
    <xf numFmtId="41" fontId="0" fillId="0" borderId="0" xfId="44" applyFont="1" applyFill="1" applyBorder="1" applyAlignment="1">
      <alignment horizontal="center" vertical="center"/>
    </xf>
    <xf numFmtId="41" fontId="0" fillId="0" borderId="20" xfId="44" applyFont="1" applyFill="1" applyBorder="1" applyAlignment="1">
      <alignment horizontal="center" vertical="center"/>
    </xf>
    <xf numFmtId="0" fontId="11" fillId="0" borderId="21" xfId="57" applyFont="1" applyFill="1" applyBorder="1" applyAlignment="1">
      <alignment horizontal="center"/>
      <protection/>
    </xf>
    <xf numFmtId="41" fontId="17" fillId="0" borderId="20" xfId="44" applyFont="1" applyFill="1" applyBorder="1" applyAlignment="1">
      <alignment/>
    </xf>
    <xf numFmtId="0" fontId="12" fillId="0" borderId="21" xfId="57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>
      <alignment horizontal="center"/>
      <protection/>
    </xf>
    <xf numFmtId="41" fontId="0" fillId="0" borderId="22" xfId="44" applyFont="1" applyFill="1" applyBorder="1" applyAlignment="1">
      <alignment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/>
      <protection/>
    </xf>
    <xf numFmtId="0" fontId="10" fillId="0" borderId="24" xfId="57" applyFont="1" applyFill="1" applyBorder="1">
      <alignment/>
      <protection/>
    </xf>
    <xf numFmtId="41" fontId="0" fillId="0" borderId="20" xfId="44" applyFont="1" applyFill="1" applyBorder="1" applyAlignment="1">
      <alignment/>
    </xf>
    <xf numFmtId="41" fontId="11" fillId="0" borderId="21" xfId="44" applyFont="1" applyFill="1" applyBorder="1" applyAlignment="1">
      <alignment horizontal="center"/>
    </xf>
    <xf numFmtId="41" fontId="11" fillId="0" borderId="20" xfId="44" applyFont="1" applyFill="1" applyBorder="1" applyAlignment="1">
      <alignment horizontal="center"/>
    </xf>
    <xf numFmtId="41" fontId="20" fillId="0" borderId="20" xfId="44" applyFont="1" applyFill="1" applyBorder="1" applyAlignment="1">
      <alignment/>
    </xf>
    <xf numFmtId="41" fontId="20" fillId="0" borderId="0" xfId="44" applyFont="1" applyFill="1" applyBorder="1" applyAlignment="1">
      <alignment/>
    </xf>
    <xf numFmtId="41" fontId="11" fillId="0" borderId="23" xfId="44" applyFont="1" applyFill="1" applyBorder="1" applyAlignment="1">
      <alignment horizontal="center"/>
    </xf>
    <xf numFmtId="0" fontId="14" fillId="0" borderId="21" xfId="57" applyFont="1" applyFill="1" applyBorder="1">
      <alignment/>
      <protection/>
    </xf>
    <xf numFmtId="0" fontId="11" fillId="0" borderId="20" xfId="57" applyFont="1" applyFill="1" applyBorder="1">
      <alignment/>
      <protection/>
    </xf>
    <xf numFmtId="41" fontId="12" fillId="0" borderId="0" xfId="44" applyFont="1" applyFill="1" applyBorder="1" applyAlignment="1">
      <alignment/>
    </xf>
    <xf numFmtId="41" fontId="20" fillId="0" borderId="23" xfId="44" applyFont="1" applyFill="1" applyBorder="1" applyAlignment="1">
      <alignment/>
    </xf>
    <xf numFmtId="41" fontId="0" fillId="0" borderId="21" xfId="44" applyFont="1" applyFill="1" applyBorder="1" applyAlignment="1">
      <alignment/>
    </xf>
    <xf numFmtId="41" fontId="11" fillId="0" borderId="0" xfId="44" applyFont="1" applyFill="1" applyBorder="1" applyAlignment="1">
      <alignment horizontal="center"/>
    </xf>
    <xf numFmtId="41" fontId="21" fillId="0" borderId="20" xfId="44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41" fontId="0" fillId="0" borderId="23" xfId="44" applyFont="1" applyFill="1" applyBorder="1" applyAlignment="1">
      <alignment/>
    </xf>
    <xf numFmtId="0" fontId="1" fillId="0" borderId="0" xfId="57" applyFont="1" applyFill="1" applyBorder="1" applyAlignment="1">
      <alignment horizontal="center"/>
      <protection/>
    </xf>
    <xf numFmtId="41" fontId="0" fillId="0" borderId="0" xfId="44" applyFont="1" applyFill="1" applyBorder="1" applyAlignment="1">
      <alignment horizontal="center"/>
    </xf>
    <xf numFmtId="41" fontId="22" fillId="0" borderId="0" xfId="45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37" borderId="0" xfId="0" applyFont="1" applyFill="1" applyAlignment="1">
      <alignment vertical="center"/>
    </xf>
    <xf numFmtId="41" fontId="22" fillId="38" borderId="0" xfId="45" applyFont="1" applyFill="1" applyAlignment="1">
      <alignment horizontal="center" vertical="center"/>
    </xf>
    <xf numFmtId="41" fontId="22" fillId="39" borderId="0" xfId="45" applyFont="1" applyFill="1" applyAlignment="1">
      <alignment horizontal="center" vertical="center"/>
    </xf>
    <xf numFmtId="41" fontId="22" fillId="40" borderId="0" xfId="45" applyFont="1" applyFill="1" applyAlignment="1">
      <alignment horizontal="center" vertical="center"/>
    </xf>
    <xf numFmtId="41" fontId="22" fillId="0" borderId="0" xfId="45" applyFont="1" applyAlignment="1">
      <alignment horizontal="center" vertical="center"/>
    </xf>
    <xf numFmtId="0" fontId="22" fillId="41" borderId="0" xfId="0" applyFont="1" applyFill="1" applyAlignment="1">
      <alignment horizontal="center" vertical="center"/>
    </xf>
    <xf numFmtId="0" fontId="22" fillId="42" borderId="0" xfId="0" applyFont="1" applyFill="1" applyAlignment="1">
      <alignment horizontal="center" vertical="center"/>
    </xf>
    <xf numFmtId="41" fontId="22" fillId="43" borderId="0" xfId="45" applyFont="1" applyFill="1" applyAlignment="1">
      <alignment horizontal="center" vertical="center"/>
    </xf>
    <xf numFmtId="41" fontId="22" fillId="44" borderId="0" xfId="45" applyFont="1" applyFill="1" applyAlignment="1">
      <alignment horizontal="center" vertical="center"/>
    </xf>
    <xf numFmtId="41" fontId="22" fillId="35" borderId="0" xfId="45" applyFont="1" applyFill="1" applyAlignment="1">
      <alignment horizontal="center"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41" fontId="22" fillId="45" borderId="0" xfId="45" applyFont="1" applyFill="1" applyAlignment="1">
      <alignment/>
    </xf>
    <xf numFmtId="41" fontId="22" fillId="0" borderId="0" xfId="45" applyFont="1" applyAlignment="1">
      <alignment/>
    </xf>
    <xf numFmtId="0" fontId="22" fillId="41" borderId="0" xfId="0" applyFont="1" applyFill="1" applyAlignment="1">
      <alignment/>
    </xf>
    <xf numFmtId="0" fontId="0" fillId="41" borderId="0" xfId="0" applyFill="1" applyAlignment="1">
      <alignment/>
    </xf>
    <xf numFmtId="0" fontId="10" fillId="0" borderId="0" xfId="57" applyFont="1" applyFill="1" applyBorder="1" applyAlignment="1">
      <alignment horizontal="center" vertical="center"/>
      <protection/>
    </xf>
    <xf numFmtId="41" fontId="16" fillId="0" borderId="0" xfId="44" applyFont="1" applyFill="1" applyBorder="1" applyAlignment="1">
      <alignment horizontal="center" vertical="center"/>
    </xf>
    <xf numFmtId="0" fontId="10" fillId="0" borderId="25" xfId="57" applyFont="1" applyFill="1" applyBorder="1">
      <alignment/>
      <protection/>
    </xf>
    <xf numFmtId="0" fontId="10" fillId="0" borderId="22" xfId="57" applyFont="1" applyFill="1" applyBorder="1">
      <alignment/>
      <protection/>
    </xf>
    <xf numFmtId="0" fontId="10" fillId="0" borderId="0" xfId="57" applyFont="1" applyFill="1" applyBorder="1">
      <alignment/>
      <protection/>
    </xf>
    <xf numFmtId="41" fontId="16" fillId="0" borderId="0" xfId="44" applyFont="1" applyFill="1" applyBorder="1" applyAlignment="1">
      <alignment/>
    </xf>
    <xf numFmtId="41" fontId="23" fillId="0" borderId="22" xfId="44" applyNumberFormat="1" applyFont="1" applyFill="1" applyBorder="1" applyAlignment="1">
      <alignment/>
    </xf>
    <xf numFmtId="41" fontId="16" fillId="0" borderId="26" xfId="44" applyFont="1" applyFill="1" applyBorder="1" applyAlignment="1">
      <alignment/>
    </xf>
    <xf numFmtId="41" fontId="23" fillId="0" borderId="0" xfId="44" applyNumberFormat="1" applyFont="1" applyFill="1" applyBorder="1" applyAlignment="1">
      <alignment/>
    </xf>
    <xf numFmtId="41" fontId="16" fillId="0" borderId="10" xfId="44" applyFont="1" applyFill="1" applyBorder="1" applyAlignment="1">
      <alignment/>
    </xf>
    <xf numFmtId="41" fontId="22" fillId="0" borderId="10" xfId="44" applyNumberFormat="1" applyFont="1" applyFill="1" applyBorder="1" applyAlignment="1">
      <alignment/>
    </xf>
    <xf numFmtId="41" fontId="22" fillId="0" borderId="0" xfId="44" applyNumberFormat="1" applyFont="1" applyFill="1" applyBorder="1" applyAlignment="1">
      <alignment/>
    </xf>
    <xf numFmtId="41" fontId="23" fillId="0" borderId="10" xfId="44" applyNumberFormat="1" applyFont="1" applyFill="1" applyBorder="1" applyAlignment="1">
      <alignment/>
    </xf>
    <xf numFmtId="41" fontId="23" fillId="0" borderId="27" xfId="44" applyNumberFormat="1" applyFont="1" applyFill="1" applyBorder="1" applyAlignment="1">
      <alignment/>
    </xf>
    <xf numFmtId="41" fontId="23" fillId="0" borderId="24" xfId="44" applyNumberFormat="1" applyFont="1" applyFill="1" applyBorder="1" applyAlignment="1">
      <alignment/>
    </xf>
    <xf numFmtId="41" fontId="23" fillId="0" borderId="28" xfId="44" applyNumberFormat="1" applyFont="1" applyFill="1" applyBorder="1" applyAlignment="1">
      <alignment/>
    </xf>
    <xf numFmtId="41" fontId="24" fillId="0" borderId="0" xfId="44" applyFont="1" applyFill="1" applyBorder="1" applyAlignment="1">
      <alignment/>
    </xf>
    <xf numFmtId="0" fontId="10" fillId="0" borderId="26" xfId="57" applyFont="1" applyFill="1" applyBorder="1">
      <alignment/>
      <protection/>
    </xf>
    <xf numFmtId="0" fontId="10" fillId="0" borderId="0" xfId="57" applyFont="1" applyFill="1" applyBorder="1" quotePrefix="1">
      <alignment/>
      <protection/>
    </xf>
    <xf numFmtId="0" fontId="10" fillId="0" borderId="10" xfId="57" applyFont="1" applyFill="1" applyBorder="1" quotePrefix="1">
      <alignment/>
      <protection/>
    </xf>
    <xf numFmtId="41" fontId="25" fillId="0" borderId="0" xfId="44" applyNumberFormat="1" applyFont="1" applyFill="1" applyBorder="1" applyAlignment="1">
      <alignment/>
    </xf>
    <xf numFmtId="41" fontId="26" fillId="0" borderId="0" xfId="44" applyFont="1" applyFill="1" applyBorder="1" applyAlignment="1">
      <alignment horizontal="center" vertical="center"/>
    </xf>
    <xf numFmtId="41" fontId="26" fillId="0" borderId="0" xfId="44" applyNumberFormat="1" applyFont="1" applyFill="1" applyBorder="1" applyAlignment="1">
      <alignment horizontal="center" vertical="center"/>
    </xf>
    <xf numFmtId="41" fontId="18" fillId="0" borderId="0" xfId="44" applyFont="1" applyFill="1" applyBorder="1" applyAlignment="1">
      <alignment horizontal="center" vertical="center"/>
    </xf>
    <xf numFmtId="41" fontId="18" fillId="0" borderId="0" xfId="44" applyNumberFormat="1" applyFont="1" applyFill="1" applyBorder="1" applyAlignment="1">
      <alignment horizontal="center" vertical="center"/>
    </xf>
    <xf numFmtId="41" fontId="18" fillId="0" borderId="25" xfId="44" applyFont="1" applyFill="1" applyBorder="1" applyAlignment="1">
      <alignment/>
    </xf>
    <xf numFmtId="41" fontId="18" fillId="0" borderId="26" xfId="44" applyNumberFormat="1" applyFont="1" applyFill="1" applyBorder="1" applyAlignment="1">
      <alignment/>
    </xf>
    <xf numFmtId="41" fontId="18" fillId="0" borderId="25" xfId="44" applyNumberFormat="1" applyFont="1" applyFill="1" applyBorder="1" applyAlignment="1">
      <alignment/>
    </xf>
    <xf numFmtId="41" fontId="18" fillId="0" borderId="22" xfId="44" applyFont="1" applyFill="1" applyBorder="1" applyAlignment="1">
      <alignment/>
    </xf>
    <xf numFmtId="41" fontId="18" fillId="0" borderId="0" xfId="44" applyNumberFormat="1" applyFont="1" applyFill="1" applyBorder="1" applyAlignment="1">
      <alignment/>
    </xf>
    <xf numFmtId="41" fontId="18" fillId="0" borderId="22" xfId="44" applyNumberFormat="1" applyFont="1" applyFill="1" applyBorder="1" applyAlignment="1">
      <alignment/>
    </xf>
    <xf numFmtId="41" fontId="18" fillId="0" borderId="24" xfId="44" applyFont="1" applyFill="1" applyBorder="1" applyAlignment="1">
      <alignment/>
    </xf>
    <xf numFmtId="41" fontId="18" fillId="0" borderId="10" xfId="44" applyNumberFormat="1" applyFont="1" applyFill="1" applyBorder="1" applyAlignment="1">
      <alignment/>
    </xf>
    <xf numFmtId="41" fontId="18" fillId="0" borderId="24" xfId="44" applyNumberFormat="1" applyFont="1" applyFill="1" applyBorder="1" applyAlignment="1">
      <alignment/>
    </xf>
    <xf numFmtId="41" fontId="18" fillId="0" borderId="0" xfId="44" applyFont="1" applyFill="1" applyBorder="1" applyAlignment="1">
      <alignment/>
    </xf>
    <xf numFmtId="41" fontId="18" fillId="0" borderId="26" xfId="44" applyFont="1" applyFill="1" applyBorder="1" applyAlignment="1">
      <alignment/>
    </xf>
    <xf numFmtId="41" fontId="18" fillId="0" borderId="10" xfId="44" applyFont="1" applyFill="1" applyBorder="1" applyAlignment="1">
      <alignment/>
    </xf>
    <xf numFmtId="41" fontId="22" fillId="0" borderId="10" xfId="45" applyFont="1" applyFill="1" applyBorder="1" applyAlignment="1">
      <alignment/>
    </xf>
    <xf numFmtId="41" fontId="25" fillId="0" borderId="29" xfId="44" applyNumberFormat="1" applyFont="1" applyFill="1" applyBorder="1" applyAlignment="1">
      <alignment/>
    </xf>
    <xf numFmtId="41" fontId="24" fillId="0" borderId="0" xfId="44" applyFont="1" applyFill="1" applyBorder="1" applyAlignment="1">
      <alignment/>
    </xf>
    <xf numFmtId="41" fontId="24" fillId="0" borderId="10" xfId="44" applyFont="1" applyFill="1" applyBorder="1" applyAlignment="1">
      <alignment/>
    </xf>
    <xf numFmtId="41" fontId="18" fillId="0" borderId="29" xfId="44" applyNumberFormat="1" applyFont="1" applyFill="1" applyBorder="1" applyAlignment="1">
      <alignment/>
    </xf>
    <xf numFmtId="41" fontId="18" fillId="0" borderId="28" xfId="44" applyNumberFormat="1" applyFont="1" applyFill="1" applyBorder="1" applyAlignment="1">
      <alignment/>
    </xf>
    <xf numFmtId="0" fontId="18" fillId="0" borderId="0" xfId="57" applyFont="1" applyFill="1" applyBorder="1">
      <alignment/>
      <protection/>
    </xf>
    <xf numFmtId="0" fontId="18" fillId="0" borderId="28" xfId="57" applyFont="1" applyFill="1" applyBorder="1">
      <alignment/>
      <protection/>
    </xf>
    <xf numFmtId="41" fontId="18" fillId="0" borderId="27" xfId="44" applyFont="1" applyFill="1" applyBorder="1" applyAlignment="1">
      <alignment/>
    </xf>
    <xf numFmtId="41" fontId="18" fillId="0" borderId="29" xfId="44" applyFont="1" applyFill="1" applyBorder="1" applyAlignment="1">
      <alignment/>
    </xf>
    <xf numFmtId="41" fontId="18" fillId="0" borderId="0" xfId="44" applyFont="1" applyFill="1" applyBorder="1" applyAlignment="1" quotePrefix="1">
      <alignment/>
    </xf>
    <xf numFmtId="41" fontId="18" fillId="0" borderId="28" xfId="44" applyFont="1" applyFill="1" applyBorder="1" applyAlignment="1">
      <alignment/>
    </xf>
    <xf numFmtId="3" fontId="19" fillId="0" borderId="0" xfId="0" applyNumberFormat="1" applyFont="1" applyAlignment="1">
      <alignment/>
    </xf>
    <xf numFmtId="0" fontId="18" fillId="0" borderId="0" xfId="0" applyFont="1" applyAlignment="1" quotePrefix="1">
      <alignment/>
    </xf>
    <xf numFmtId="0" fontId="19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16" fontId="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1" fontId="26" fillId="0" borderId="0" xfId="44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C18" sqref="C18"/>
    </sheetView>
  </sheetViews>
  <sheetFormatPr defaultColWidth="9.00390625" defaultRowHeight="15.75"/>
  <cols>
    <col min="1" max="1" width="2.375" style="0" customWidth="1"/>
    <col min="2" max="2" width="18.375" style="0" customWidth="1"/>
    <col min="3" max="3" width="9.625" style="0" customWidth="1"/>
    <col min="4" max="4" width="2.00390625" style="0" customWidth="1"/>
    <col min="5" max="5" width="9.625" style="0" customWidth="1"/>
    <col min="6" max="6" width="2.00390625" style="0" customWidth="1"/>
    <col min="7" max="7" width="9.625" style="0" customWidth="1"/>
    <col min="8" max="8" width="2.00390625" style="0" customWidth="1"/>
    <col min="9" max="9" width="9.625" style="0" customWidth="1"/>
    <col min="10" max="10" width="2.00390625" style="0" customWidth="1"/>
    <col min="11" max="11" width="9.625" style="0" customWidth="1"/>
    <col min="12" max="12" width="2.00390625" style="0" customWidth="1"/>
    <col min="13" max="13" width="9.625" style="0" customWidth="1"/>
    <col min="14" max="14" width="2.00390625" style="0" customWidth="1"/>
    <col min="15" max="15" width="9.625" style="0" customWidth="1"/>
    <col min="16" max="16" width="2.125" style="0" customWidth="1"/>
  </cols>
  <sheetData>
    <row r="1" spans="1:17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s="10" customFormat="1" ht="14.25" customHeight="1">
      <c r="A4" s="6"/>
      <c r="B4" s="7" t="s">
        <v>1</v>
      </c>
      <c r="C4" s="8">
        <v>26</v>
      </c>
      <c r="D4" s="8"/>
      <c r="E4" s="8">
        <v>27</v>
      </c>
      <c r="F4" s="8"/>
      <c r="G4" s="8">
        <v>28</v>
      </c>
      <c r="H4" s="8"/>
      <c r="I4" s="8">
        <v>29</v>
      </c>
      <c r="J4" s="8"/>
      <c r="K4" s="8">
        <v>30</v>
      </c>
      <c r="L4" s="8"/>
      <c r="M4" s="8">
        <v>31</v>
      </c>
      <c r="N4" s="8"/>
      <c r="O4" s="8">
        <v>1</v>
      </c>
      <c r="P4" s="6"/>
      <c r="Q4" s="9" t="s">
        <v>2</v>
      </c>
    </row>
    <row r="5" spans="1:17" s="10" customFormat="1" ht="13.5" customHeight="1">
      <c r="A5" s="11" t="s">
        <v>19</v>
      </c>
      <c r="B5" s="12"/>
      <c r="C5" s="26">
        <v>44000</v>
      </c>
      <c r="D5" s="12"/>
      <c r="E5" s="26"/>
      <c r="F5" s="14"/>
      <c r="G5" s="26"/>
      <c r="H5" s="12"/>
      <c r="I5" s="26"/>
      <c r="J5" s="14"/>
      <c r="K5" s="26"/>
      <c r="L5" s="12"/>
      <c r="M5" s="26"/>
      <c r="N5" s="12"/>
      <c r="O5" s="26"/>
      <c r="P5" s="12"/>
      <c r="Q5" s="15"/>
    </row>
    <row r="6" spans="1:17" s="10" customFormat="1" ht="13.5" customHeight="1">
      <c r="A6" s="11" t="s">
        <v>20</v>
      </c>
      <c r="B6" s="12"/>
      <c r="C6" s="28"/>
      <c r="D6" s="14"/>
      <c r="E6" s="28"/>
      <c r="F6" s="14"/>
      <c r="G6" s="28"/>
      <c r="H6" s="14"/>
      <c r="I6" s="28"/>
      <c r="J6" s="14"/>
      <c r="K6" s="28"/>
      <c r="L6" s="14"/>
      <c r="M6" s="28"/>
      <c r="N6" s="14"/>
      <c r="O6" s="28"/>
      <c r="P6" s="14"/>
      <c r="Q6" s="16"/>
    </row>
    <row r="7" spans="1:17" s="10" customFormat="1" ht="13.5" customHeight="1">
      <c r="A7" s="12"/>
      <c r="B7" s="12" t="s">
        <v>21</v>
      </c>
      <c r="C7" s="26"/>
      <c r="D7" s="12"/>
      <c r="E7" s="26"/>
      <c r="F7" s="12"/>
      <c r="G7" s="26"/>
      <c r="H7" s="12"/>
      <c r="I7" s="26"/>
      <c r="J7" s="12"/>
      <c r="K7" s="26"/>
      <c r="L7" s="12"/>
      <c r="M7" s="26"/>
      <c r="N7" s="12"/>
      <c r="O7" s="26"/>
      <c r="P7" s="12"/>
      <c r="Q7" s="17"/>
    </row>
    <row r="8" spans="1:17" s="10" customFormat="1" ht="13.5" customHeight="1">
      <c r="A8" s="12"/>
      <c r="B8" s="12" t="s">
        <v>22</v>
      </c>
      <c r="C8" s="26"/>
      <c r="D8" s="12"/>
      <c r="E8" s="26"/>
      <c r="F8" s="12"/>
      <c r="G8" s="26"/>
      <c r="H8" s="12"/>
      <c r="I8" s="26"/>
      <c r="J8" s="12"/>
      <c r="K8" s="26"/>
      <c r="L8" s="12"/>
      <c r="M8" s="26"/>
      <c r="N8" s="12"/>
      <c r="O8" s="26"/>
      <c r="P8" s="12"/>
      <c r="Q8" s="17"/>
    </row>
    <row r="9" spans="1:17" s="10" customFormat="1" ht="13.5" customHeight="1">
      <c r="A9" s="12"/>
      <c r="B9" s="12" t="s">
        <v>23</v>
      </c>
      <c r="C9" s="26"/>
      <c r="D9" s="12"/>
      <c r="E9" s="26"/>
      <c r="F9" s="12"/>
      <c r="G9" s="26"/>
      <c r="H9" s="12"/>
      <c r="I9" s="26"/>
      <c r="J9" s="12"/>
      <c r="K9" s="26"/>
      <c r="L9" s="12"/>
      <c r="M9" s="26"/>
      <c r="N9" s="12"/>
      <c r="O9" s="26"/>
      <c r="P9" s="12"/>
      <c r="Q9" s="17"/>
    </row>
    <row r="10" spans="1:17" s="10" customFormat="1" ht="13.5" customHeight="1">
      <c r="A10" s="12"/>
      <c r="B10" s="12" t="s">
        <v>24</v>
      </c>
      <c r="C10" s="26"/>
      <c r="D10" s="12"/>
      <c r="E10" s="26"/>
      <c r="F10" s="12"/>
      <c r="G10" s="26"/>
      <c r="H10" s="12"/>
      <c r="I10" s="26"/>
      <c r="J10" s="12"/>
      <c r="K10" s="26"/>
      <c r="L10" s="12"/>
      <c r="M10" s="26"/>
      <c r="N10" s="12"/>
      <c r="O10" s="26"/>
      <c r="P10" s="12"/>
      <c r="Q10" s="17"/>
    </row>
    <row r="11" spans="1:17" s="10" customFormat="1" ht="13.5" customHeight="1">
      <c r="A11" s="12"/>
      <c r="B11" s="11" t="s">
        <v>25</v>
      </c>
      <c r="C11" s="27">
        <f>SUM(C7:C10)</f>
        <v>0</v>
      </c>
      <c r="D11" s="14"/>
      <c r="E11" s="27"/>
      <c r="F11" s="14"/>
      <c r="G11" s="27"/>
      <c r="H11" s="14"/>
      <c r="I11" s="27"/>
      <c r="J11" s="14"/>
      <c r="K11" s="27"/>
      <c r="L11" s="14"/>
      <c r="M11" s="27"/>
      <c r="N11" s="12"/>
      <c r="O11" s="27"/>
      <c r="P11" s="12"/>
      <c r="Q11" s="19"/>
    </row>
    <row r="12" spans="1:17" s="10" customFormat="1" ht="13.5" customHeight="1">
      <c r="A12" s="11" t="s">
        <v>26</v>
      </c>
      <c r="B12" s="12"/>
      <c r="C12" s="27">
        <f>C5+C11</f>
        <v>44000</v>
      </c>
      <c r="D12" s="14"/>
      <c r="E12" s="27"/>
      <c r="F12" s="14"/>
      <c r="G12" s="27"/>
      <c r="H12" s="14"/>
      <c r="I12" s="27"/>
      <c r="J12" s="14"/>
      <c r="K12" s="27"/>
      <c r="L12" s="14"/>
      <c r="M12" s="27"/>
      <c r="N12" s="12"/>
      <c r="O12" s="27"/>
      <c r="P12" s="12"/>
      <c r="Q12" s="20"/>
    </row>
    <row r="13" spans="1:17" s="10" customFormat="1" ht="13.5" customHeight="1">
      <c r="A13" s="11" t="s">
        <v>27</v>
      </c>
      <c r="B13" s="12"/>
      <c r="C13" s="29"/>
      <c r="D13" s="14"/>
      <c r="E13" s="29"/>
      <c r="F13" s="14"/>
      <c r="G13" s="29"/>
      <c r="H13" s="14"/>
      <c r="I13" s="29"/>
      <c r="J13" s="14"/>
      <c r="K13" s="29"/>
      <c r="L13" s="14"/>
      <c r="M13" s="29"/>
      <c r="N13" s="14"/>
      <c r="O13" s="29"/>
      <c r="P13" s="14"/>
      <c r="Q13" s="16"/>
    </row>
    <row r="14" spans="1:17" s="10" customFormat="1" ht="13.5" customHeight="1">
      <c r="A14" s="12"/>
      <c r="B14" s="12" t="s">
        <v>10</v>
      </c>
      <c r="C14" s="30">
        <f>4000+2500+2500</f>
        <v>9000</v>
      </c>
      <c r="D14" s="12"/>
      <c r="E14" s="30"/>
      <c r="F14" s="12"/>
      <c r="G14" s="30"/>
      <c r="H14" s="12"/>
      <c r="I14" s="30"/>
      <c r="J14" s="12"/>
      <c r="K14" s="30"/>
      <c r="L14" s="12"/>
      <c r="M14" s="30"/>
      <c r="N14" s="12"/>
      <c r="O14" s="30"/>
      <c r="P14" s="12"/>
      <c r="Q14" s="17"/>
    </row>
    <row r="15" spans="1:17" s="10" customFormat="1" ht="13.5" customHeight="1">
      <c r="A15" s="12"/>
      <c r="B15" s="12" t="s">
        <v>11</v>
      </c>
      <c r="C15" s="31"/>
      <c r="D15" s="12"/>
      <c r="E15" s="31"/>
      <c r="F15" s="12"/>
      <c r="G15" s="31"/>
      <c r="H15" s="12"/>
      <c r="I15" s="31"/>
      <c r="J15" s="12"/>
      <c r="K15" s="31"/>
      <c r="L15" s="12"/>
      <c r="M15" s="31"/>
      <c r="N15" s="12"/>
      <c r="O15" s="31"/>
      <c r="P15" s="12"/>
      <c r="Q15" s="17"/>
    </row>
    <row r="16" spans="1:17" s="10" customFormat="1" ht="13.5" customHeight="1">
      <c r="A16" s="12"/>
      <c r="B16" s="12" t="s">
        <v>12</v>
      </c>
      <c r="C16" s="31"/>
      <c r="D16" s="12"/>
      <c r="E16" s="31"/>
      <c r="F16" s="12"/>
      <c r="G16" s="31"/>
      <c r="H16" s="12"/>
      <c r="I16" s="31"/>
      <c r="J16" s="12"/>
      <c r="K16" s="31"/>
      <c r="L16" s="12"/>
      <c r="M16" s="31"/>
      <c r="N16" s="12"/>
      <c r="O16" s="31"/>
      <c r="P16" s="12"/>
      <c r="Q16" s="17"/>
    </row>
    <row r="17" spans="1:17" s="10" customFormat="1" ht="13.5" customHeight="1">
      <c r="A17" s="12"/>
      <c r="B17" s="12" t="s">
        <v>28</v>
      </c>
      <c r="C17" s="31">
        <v>4000</v>
      </c>
      <c r="D17" s="12"/>
      <c r="E17" s="31"/>
      <c r="F17" s="12"/>
      <c r="G17" s="31"/>
      <c r="H17" s="12"/>
      <c r="I17" s="31"/>
      <c r="J17" s="12"/>
      <c r="K17" s="31"/>
      <c r="L17" s="12"/>
      <c r="M17" s="31"/>
      <c r="N17" s="12"/>
      <c r="O17" s="31"/>
      <c r="P17" s="12"/>
      <c r="Q17" s="17"/>
    </row>
    <row r="18" spans="1:17" s="10" customFormat="1" ht="13.5" customHeight="1">
      <c r="A18" s="12"/>
      <c r="B18" s="12" t="s">
        <v>29</v>
      </c>
      <c r="C18" s="31"/>
      <c r="D18" s="12"/>
      <c r="E18" s="31"/>
      <c r="F18" s="12"/>
      <c r="G18" s="31"/>
      <c r="H18" s="12"/>
      <c r="I18" s="31"/>
      <c r="J18" s="12"/>
      <c r="K18" s="31"/>
      <c r="L18" s="12"/>
      <c r="M18" s="31"/>
      <c r="N18" s="12"/>
      <c r="O18" s="31"/>
      <c r="P18" s="12"/>
      <c r="Q18" s="17"/>
    </row>
    <row r="19" spans="1:17" s="10" customFormat="1" ht="13.5" customHeight="1">
      <c r="A19" s="11"/>
      <c r="B19" s="11" t="s">
        <v>15</v>
      </c>
      <c r="C19" s="27">
        <f>SUM(C14:C18)</f>
        <v>13000</v>
      </c>
      <c r="D19" s="14"/>
      <c r="E19" s="27"/>
      <c r="F19" s="14"/>
      <c r="G19" s="27"/>
      <c r="H19" s="14"/>
      <c r="I19" s="27"/>
      <c r="J19" s="14"/>
      <c r="K19" s="27"/>
      <c r="L19" s="14"/>
      <c r="M19" s="27"/>
      <c r="N19" s="12"/>
      <c r="O19" s="27"/>
      <c r="P19" s="12"/>
      <c r="Q19" s="20"/>
    </row>
    <row r="20" spans="1:17" s="10" customFormat="1" ht="13.5" customHeight="1">
      <c r="A20" s="11" t="s">
        <v>16</v>
      </c>
      <c r="B20" s="11"/>
      <c r="C20" s="18">
        <f>C11+C19</f>
        <v>13000</v>
      </c>
      <c r="D20" s="14"/>
      <c r="E20" s="18"/>
      <c r="F20" s="14"/>
      <c r="G20" s="18"/>
      <c r="H20" s="14"/>
      <c r="I20" s="18"/>
      <c r="J20" s="14"/>
      <c r="K20" s="18"/>
      <c r="L20" s="14"/>
      <c r="M20" s="18"/>
      <c r="N20" s="12"/>
      <c r="O20" s="18"/>
      <c r="P20" s="12"/>
      <c r="Q20" s="20"/>
    </row>
    <row r="21" spans="1:17" s="10" customFormat="1" ht="13.5" customHeight="1" thickBot="1">
      <c r="A21" s="11" t="s">
        <v>18</v>
      </c>
      <c r="B21" s="12"/>
      <c r="C21" s="23">
        <f>C12-C19</f>
        <v>31000</v>
      </c>
      <c r="D21" s="24"/>
      <c r="E21" s="23"/>
      <c r="F21" s="14"/>
      <c r="G21" s="23"/>
      <c r="H21" s="14"/>
      <c r="I21" s="23"/>
      <c r="J21" s="14"/>
      <c r="K21" s="23"/>
      <c r="L21" s="14"/>
      <c r="M21" s="23"/>
      <c r="N21" s="12"/>
      <c r="O21" s="23"/>
      <c r="P21" s="12"/>
      <c r="Q21" s="25"/>
    </row>
    <row r="22" s="10" customFormat="1" ht="14.25" customHeight="1" thickTop="1"/>
    <row r="23" s="10" customFormat="1" ht="7.5" customHeight="1"/>
    <row r="24" spans="1:17" s="10" customFormat="1" ht="14.25" customHeight="1">
      <c r="A24" s="6"/>
      <c r="B24" s="7" t="s">
        <v>1</v>
      </c>
      <c r="C24" s="8">
        <v>2</v>
      </c>
      <c r="D24" s="8"/>
      <c r="E24" s="8">
        <v>3</v>
      </c>
      <c r="F24" s="8"/>
      <c r="G24" s="8">
        <v>4</v>
      </c>
      <c r="H24" s="8"/>
      <c r="I24" s="8">
        <v>5</v>
      </c>
      <c r="J24" s="8"/>
      <c r="K24" s="8">
        <v>6</v>
      </c>
      <c r="L24" s="8"/>
      <c r="M24" s="8">
        <v>7</v>
      </c>
      <c r="N24" s="8"/>
      <c r="O24" s="8">
        <v>8</v>
      </c>
      <c r="P24" s="6"/>
      <c r="Q24" s="9" t="s">
        <v>2</v>
      </c>
    </row>
    <row r="25" spans="1:17" s="10" customFormat="1" ht="13.5" customHeight="1">
      <c r="A25" s="11" t="s">
        <v>3</v>
      </c>
      <c r="B25" s="12"/>
      <c r="C25" s="26"/>
      <c r="D25" s="12"/>
      <c r="E25" s="26"/>
      <c r="F25" s="14"/>
      <c r="G25" s="26"/>
      <c r="H25" s="12"/>
      <c r="I25" s="26"/>
      <c r="J25" s="14"/>
      <c r="K25" s="26"/>
      <c r="L25" s="12"/>
      <c r="M25" s="26"/>
      <c r="N25" s="12"/>
      <c r="O25" s="26"/>
      <c r="P25" s="12"/>
      <c r="Q25" s="15"/>
    </row>
    <row r="26" spans="1:17" s="10" customFormat="1" ht="13.5" customHeight="1">
      <c r="A26" s="11" t="s">
        <v>4</v>
      </c>
      <c r="B26" s="12"/>
      <c r="C26" s="28"/>
      <c r="D26" s="14"/>
      <c r="E26" s="28"/>
      <c r="F26" s="14"/>
      <c r="G26" s="28"/>
      <c r="H26" s="14"/>
      <c r="I26" s="28"/>
      <c r="J26" s="14"/>
      <c r="K26" s="28"/>
      <c r="L26" s="14"/>
      <c r="M26" s="28"/>
      <c r="N26" s="14"/>
      <c r="O26" s="28"/>
      <c r="P26" s="14"/>
      <c r="Q26" s="16"/>
    </row>
    <row r="27" spans="1:17" s="10" customFormat="1" ht="13.5" customHeight="1">
      <c r="A27" s="12"/>
      <c r="B27" s="12" t="s">
        <v>5</v>
      </c>
      <c r="C27" s="26"/>
      <c r="D27" s="12"/>
      <c r="E27" s="26"/>
      <c r="F27" s="12"/>
      <c r="G27" s="26"/>
      <c r="H27" s="12"/>
      <c r="I27" s="26"/>
      <c r="J27" s="12"/>
      <c r="K27" s="26"/>
      <c r="L27" s="12"/>
      <c r="M27" s="26"/>
      <c r="N27" s="12"/>
      <c r="O27" s="26"/>
      <c r="P27" s="12"/>
      <c r="Q27" s="17"/>
    </row>
    <row r="28" spans="1:17" s="10" customFormat="1" ht="13.5" customHeight="1">
      <c r="A28" s="12"/>
      <c r="B28" s="12" t="s">
        <v>6</v>
      </c>
      <c r="C28" s="26"/>
      <c r="D28" s="12"/>
      <c r="E28" s="26"/>
      <c r="F28" s="12"/>
      <c r="G28" s="26"/>
      <c r="H28" s="12"/>
      <c r="I28" s="26"/>
      <c r="J28" s="12"/>
      <c r="K28" s="26"/>
      <c r="L28" s="12"/>
      <c r="M28" s="26"/>
      <c r="N28" s="12"/>
      <c r="O28" s="26"/>
      <c r="P28" s="12"/>
      <c r="Q28" s="17"/>
    </row>
    <row r="29" spans="1:17" s="10" customFormat="1" ht="13.5" customHeight="1">
      <c r="A29" s="12"/>
      <c r="B29" s="11" t="s">
        <v>7</v>
      </c>
      <c r="C29" s="27"/>
      <c r="D29" s="14"/>
      <c r="E29" s="27"/>
      <c r="F29" s="14"/>
      <c r="G29" s="27"/>
      <c r="H29" s="14"/>
      <c r="I29" s="27"/>
      <c r="J29" s="14"/>
      <c r="K29" s="27"/>
      <c r="L29" s="14"/>
      <c r="M29" s="27"/>
      <c r="N29" s="12"/>
      <c r="O29" s="27"/>
      <c r="P29" s="12"/>
      <c r="Q29" s="19"/>
    </row>
    <row r="30" spans="1:17" s="10" customFormat="1" ht="13.5" customHeight="1">
      <c r="A30" s="11" t="s">
        <v>8</v>
      </c>
      <c r="B30" s="12"/>
      <c r="C30" s="27"/>
      <c r="D30" s="14"/>
      <c r="E30" s="27"/>
      <c r="F30" s="14"/>
      <c r="G30" s="27"/>
      <c r="H30" s="14"/>
      <c r="I30" s="27"/>
      <c r="J30" s="14"/>
      <c r="K30" s="27"/>
      <c r="L30" s="14"/>
      <c r="M30" s="27"/>
      <c r="N30" s="12"/>
      <c r="O30" s="27"/>
      <c r="P30" s="12"/>
      <c r="Q30" s="20"/>
    </row>
    <row r="31" spans="1:17" s="10" customFormat="1" ht="13.5" customHeight="1">
      <c r="A31" s="11" t="s">
        <v>9</v>
      </c>
      <c r="B31" s="12"/>
      <c r="C31" s="29"/>
      <c r="D31" s="14"/>
      <c r="E31" s="29"/>
      <c r="F31" s="14"/>
      <c r="G31" s="29"/>
      <c r="H31" s="14"/>
      <c r="I31" s="29"/>
      <c r="J31" s="14"/>
      <c r="K31" s="29"/>
      <c r="L31" s="14"/>
      <c r="M31" s="29"/>
      <c r="N31" s="14"/>
      <c r="O31" s="29"/>
      <c r="P31" s="14"/>
      <c r="Q31" s="16"/>
    </row>
    <row r="32" spans="1:17" s="10" customFormat="1" ht="13.5" customHeight="1">
      <c r="A32" s="12"/>
      <c r="B32" s="12" t="s">
        <v>10</v>
      </c>
      <c r="C32" s="30"/>
      <c r="D32" s="12"/>
      <c r="E32" s="30"/>
      <c r="F32" s="12"/>
      <c r="G32" s="30"/>
      <c r="H32" s="12"/>
      <c r="I32" s="30"/>
      <c r="J32" s="12"/>
      <c r="K32" s="30"/>
      <c r="L32" s="12"/>
      <c r="M32" s="30"/>
      <c r="N32" s="12"/>
      <c r="O32" s="30"/>
      <c r="P32" s="12"/>
      <c r="Q32" s="17"/>
    </row>
    <row r="33" spans="1:17" s="10" customFormat="1" ht="13.5" customHeight="1">
      <c r="A33" s="12"/>
      <c r="B33" s="12" t="s">
        <v>11</v>
      </c>
      <c r="C33" s="31"/>
      <c r="D33" s="12"/>
      <c r="E33" s="31"/>
      <c r="F33" s="12"/>
      <c r="G33" s="31"/>
      <c r="H33" s="12"/>
      <c r="I33" s="31"/>
      <c r="J33" s="12"/>
      <c r="K33" s="31"/>
      <c r="L33" s="12"/>
      <c r="M33" s="31"/>
      <c r="N33" s="12"/>
      <c r="O33" s="31"/>
      <c r="P33" s="12"/>
      <c r="Q33" s="17"/>
    </row>
    <row r="34" spans="1:17" s="10" customFormat="1" ht="13.5" customHeight="1">
      <c r="A34" s="12"/>
      <c r="B34" s="12" t="s">
        <v>12</v>
      </c>
      <c r="C34" s="31"/>
      <c r="D34" s="12"/>
      <c r="E34" s="31"/>
      <c r="F34" s="12"/>
      <c r="G34" s="31"/>
      <c r="H34" s="12"/>
      <c r="I34" s="31"/>
      <c r="J34" s="12"/>
      <c r="K34" s="31"/>
      <c r="L34" s="12"/>
      <c r="M34" s="31"/>
      <c r="N34" s="12"/>
      <c r="O34" s="31"/>
      <c r="P34" s="12"/>
      <c r="Q34" s="17"/>
    </row>
    <row r="35" spans="1:17" s="10" customFormat="1" ht="13.5" customHeight="1">
      <c r="A35" s="12"/>
      <c r="B35" s="12" t="s">
        <v>13</v>
      </c>
      <c r="C35" s="31"/>
      <c r="D35" s="12"/>
      <c r="E35" s="31"/>
      <c r="F35" s="12"/>
      <c r="G35" s="31"/>
      <c r="H35" s="12"/>
      <c r="I35" s="31"/>
      <c r="J35" s="12"/>
      <c r="K35" s="31"/>
      <c r="L35" s="12"/>
      <c r="M35" s="31"/>
      <c r="N35" s="12"/>
      <c r="O35" s="31"/>
      <c r="P35" s="12"/>
      <c r="Q35" s="17"/>
    </row>
    <row r="36" spans="1:17" s="10" customFormat="1" ht="13.5" customHeight="1">
      <c r="A36" s="12"/>
      <c r="B36" s="12" t="s">
        <v>14</v>
      </c>
      <c r="C36" s="31"/>
      <c r="D36" s="12"/>
      <c r="E36" s="31"/>
      <c r="F36" s="12"/>
      <c r="G36" s="31"/>
      <c r="H36" s="12"/>
      <c r="I36" s="31"/>
      <c r="J36" s="12"/>
      <c r="K36" s="31"/>
      <c r="L36" s="12"/>
      <c r="M36" s="31"/>
      <c r="N36" s="12"/>
      <c r="O36" s="31"/>
      <c r="P36" s="12"/>
      <c r="Q36" s="17"/>
    </row>
    <row r="37" spans="1:17" s="10" customFormat="1" ht="13.5" customHeight="1">
      <c r="A37" s="11"/>
      <c r="B37" s="11" t="s">
        <v>15</v>
      </c>
      <c r="C37" s="27"/>
      <c r="D37" s="14"/>
      <c r="E37" s="27"/>
      <c r="F37" s="14"/>
      <c r="G37" s="27"/>
      <c r="H37" s="14"/>
      <c r="I37" s="27"/>
      <c r="J37" s="14"/>
      <c r="K37" s="27"/>
      <c r="L37" s="14"/>
      <c r="M37" s="27"/>
      <c r="N37" s="12"/>
      <c r="O37" s="27"/>
      <c r="P37" s="12"/>
      <c r="Q37" s="20"/>
    </row>
    <row r="38" spans="1:17" s="10" customFormat="1" ht="13.5" customHeight="1">
      <c r="A38" s="11" t="s">
        <v>16</v>
      </c>
      <c r="B38" s="11"/>
      <c r="C38" s="18"/>
      <c r="D38" s="14"/>
      <c r="E38" s="18"/>
      <c r="F38" s="14"/>
      <c r="G38" s="18"/>
      <c r="H38" s="14"/>
      <c r="I38" s="18"/>
      <c r="J38" s="14"/>
      <c r="K38" s="18"/>
      <c r="L38" s="14"/>
      <c r="M38" s="18"/>
      <c r="N38" s="12"/>
      <c r="O38" s="18"/>
      <c r="P38" s="12"/>
      <c r="Q38" s="20"/>
    </row>
    <row r="39" spans="1:17" s="10" customFormat="1" ht="13.5" customHeight="1">
      <c r="A39" s="21" t="s">
        <v>17</v>
      </c>
      <c r="B39" s="11"/>
      <c r="C39" s="13"/>
      <c r="D39" s="14"/>
      <c r="E39" s="13"/>
      <c r="F39" s="14"/>
      <c r="G39" s="13"/>
      <c r="H39" s="14"/>
      <c r="I39" s="13"/>
      <c r="J39" s="14"/>
      <c r="K39" s="13"/>
      <c r="L39" s="14"/>
      <c r="M39" s="13"/>
      <c r="N39" s="12"/>
      <c r="O39" s="13"/>
      <c r="P39" s="12"/>
      <c r="Q39" s="22"/>
    </row>
    <row r="40" spans="1:17" s="10" customFormat="1" ht="13.5" customHeight="1" thickBot="1">
      <c r="A40" s="11" t="s">
        <v>18</v>
      </c>
      <c r="B40" s="12"/>
      <c r="C40" s="23"/>
      <c r="D40" s="24"/>
      <c r="E40" s="23"/>
      <c r="F40" s="14"/>
      <c r="G40" s="23"/>
      <c r="H40" s="14"/>
      <c r="I40" s="23"/>
      <c r="J40" s="14"/>
      <c r="K40" s="23"/>
      <c r="L40" s="14"/>
      <c r="M40" s="23"/>
      <c r="N40" s="12"/>
      <c r="O40" s="23"/>
      <c r="P40" s="12"/>
      <c r="Q40" s="25"/>
    </row>
    <row r="41" ht="16.5" thickTop="1"/>
  </sheetData>
  <sheetProtection/>
  <printOptions/>
  <pageMargins left="0.7480314960629921" right="0.7480314960629921" top="0.43" bottom="0.54" header="0.21" footer="0.3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D14" sqref="D14"/>
    </sheetView>
  </sheetViews>
  <sheetFormatPr defaultColWidth="9.00390625" defaultRowHeight="15.75"/>
  <cols>
    <col min="1" max="2" width="3.00390625" style="68" customWidth="1"/>
    <col min="3" max="5" width="9.00390625" style="68" customWidth="1"/>
    <col min="6" max="6" width="2.75390625" style="68" customWidth="1"/>
    <col min="7" max="18" width="2.375" style="68" customWidth="1"/>
    <col min="19" max="16384" width="9.00390625" style="68" customWidth="1"/>
  </cols>
  <sheetData>
    <row r="1" spans="7:18" ht="12.75">
      <c r="G1" s="183" t="s">
        <v>229</v>
      </c>
      <c r="H1" s="183"/>
      <c r="I1" s="183"/>
      <c r="J1" s="183"/>
      <c r="K1" s="183" t="s">
        <v>230</v>
      </c>
      <c r="L1" s="183"/>
      <c r="M1" s="183"/>
      <c r="N1" s="183"/>
      <c r="O1" s="183" t="s">
        <v>228</v>
      </c>
      <c r="P1" s="183"/>
      <c r="Q1" s="183"/>
      <c r="R1" s="183"/>
    </row>
    <row r="2" spans="1:18" ht="12.75">
      <c r="A2" s="68" t="s">
        <v>221</v>
      </c>
      <c r="B2" s="68" t="s">
        <v>227</v>
      </c>
      <c r="D2" s="68" t="s">
        <v>46</v>
      </c>
      <c r="G2" s="68">
        <v>1</v>
      </c>
      <c r="H2" s="68">
        <v>2</v>
      </c>
      <c r="I2" s="68">
        <v>3</v>
      </c>
      <c r="J2" s="68">
        <v>4</v>
      </c>
      <c r="K2" s="68">
        <v>1</v>
      </c>
      <c r="L2" s="68">
        <v>2</v>
      </c>
      <c r="M2" s="68">
        <v>3</v>
      </c>
      <c r="N2" s="68">
        <v>4</v>
      </c>
      <c r="O2" s="68">
        <v>1</v>
      </c>
      <c r="P2" s="68">
        <v>2</v>
      </c>
      <c r="Q2" s="68">
        <v>3</v>
      </c>
      <c r="R2" s="68">
        <v>4</v>
      </c>
    </row>
    <row r="3" spans="1:21" ht="12.75">
      <c r="A3" s="68">
        <v>1</v>
      </c>
      <c r="C3" s="68" t="s">
        <v>210</v>
      </c>
      <c r="D3" s="69">
        <v>21000</v>
      </c>
      <c r="E3" s="69"/>
      <c r="F3" s="69"/>
      <c r="G3" s="68">
        <v>10</v>
      </c>
      <c r="H3" s="180"/>
      <c r="I3" s="180"/>
      <c r="J3" s="180"/>
      <c r="K3" s="68">
        <v>9</v>
      </c>
      <c r="L3" s="180"/>
      <c r="M3" s="180"/>
      <c r="N3" s="180"/>
      <c r="O3" s="68">
        <v>13</v>
      </c>
      <c r="P3" s="69"/>
      <c r="Q3" s="178"/>
      <c r="R3" s="178"/>
      <c r="S3" s="69"/>
      <c r="T3" s="69"/>
      <c r="U3" s="69"/>
    </row>
    <row r="4" spans="1:21" ht="12.75">
      <c r="A4" s="68">
        <v>2</v>
      </c>
      <c r="C4" s="68" t="s">
        <v>217</v>
      </c>
      <c r="D4" s="69">
        <v>50000</v>
      </c>
      <c r="E4" s="69"/>
      <c r="F4" s="69"/>
      <c r="G4" s="68">
        <v>11</v>
      </c>
      <c r="H4" s="180"/>
      <c r="I4" s="180"/>
      <c r="J4" s="180"/>
      <c r="K4" s="68">
        <v>10</v>
      </c>
      <c r="L4" s="180"/>
      <c r="M4" s="180"/>
      <c r="N4" s="180"/>
      <c r="O4" s="68">
        <v>8</v>
      </c>
      <c r="P4" s="69"/>
      <c r="Q4" s="178"/>
      <c r="R4" s="178"/>
      <c r="S4" s="69"/>
      <c r="T4" s="69"/>
      <c r="U4" s="69"/>
    </row>
    <row r="5" spans="1:21" ht="12.75">
      <c r="A5" s="68">
        <v>3</v>
      </c>
      <c r="C5" s="68" t="s">
        <v>211</v>
      </c>
      <c r="D5" s="69">
        <v>21000</v>
      </c>
      <c r="E5" s="69"/>
      <c r="F5" s="69"/>
      <c r="G5" s="68">
        <v>12</v>
      </c>
      <c r="H5" s="180"/>
      <c r="I5" s="180"/>
      <c r="J5" s="180"/>
      <c r="K5" s="68">
        <v>8</v>
      </c>
      <c r="L5" s="180"/>
      <c r="M5" s="180"/>
      <c r="N5" s="180"/>
      <c r="O5" s="68">
        <v>12</v>
      </c>
      <c r="P5" s="69"/>
      <c r="Q5" s="178"/>
      <c r="R5" s="178"/>
      <c r="S5" s="69"/>
      <c r="T5" s="69"/>
      <c r="U5" s="69"/>
    </row>
    <row r="6" spans="1:21" ht="12.75">
      <c r="A6" s="68">
        <v>4</v>
      </c>
      <c r="C6" s="68" t="s">
        <v>58</v>
      </c>
      <c r="D6" s="69">
        <f>96000+97000</f>
        <v>193000</v>
      </c>
      <c r="E6" s="69"/>
      <c r="F6" s="69"/>
      <c r="G6" s="68">
        <v>13</v>
      </c>
      <c r="H6" s="180"/>
      <c r="I6" s="180"/>
      <c r="J6" s="180"/>
      <c r="K6" s="68">
        <v>13</v>
      </c>
      <c r="L6" s="180"/>
      <c r="M6" s="180"/>
      <c r="N6" s="180"/>
      <c r="O6" s="68">
        <v>1</v>
      </c>
      <c r="P6" s="69"/>
      <c r="Q6" s="178"/>
      <c r="R6" s="178"/>
      <c r="S6" s="69"/>
      <c r="T6" s="69"/>
      <c r="U6" s="69"/>
    </row>
    <row r="7" spans="1:21" ht="12.75">
      <c r="A7" s="68">
        <v>5</v>
      </c>
      <c r="C7" s="68" t="s">
        <v>218</v>
      </c>
      <c r="D7" s="69">
        <v>11000</v>
      </c>
      <c r="E7" s="69"/>
      <c r="F7" s="69"/>
      <c r="G7" s="68">
        <v>14</v>
      </c>
      <c r="H7" s="180"/>
      <c r="I7" s="180"/>
      <c r="J7" s="180"/>
      <c r="K7" s="68">
        <v>14</v>
      </c>
      <c r="L7" s="180"/>
      <c r="M7" s="180"/>
      <c r="N7" s="180"/>
      <c r="O7" s="68">
        <v>14</v>
      </c>
      <c r="P7" s="69"/>
      <c r="Q7" s="178"/>
      <c r="R7" s="178"/>
      <c r="S7" s="69"/>
      <c r="T7" s="69"/>
      <c r="U7" s="69"/>
    </row>
    <row r="8" spans="1:21" ht="12.75">
      <c r="A8" s="68">
        <v>6</v>
      </c>
      <c r="C8" s="68" t="s">
        <v>52</v>
      </c>
      <c r="D8" s="69">
        <f>25000+21000+20000+49000+21000</f>
        <v>136000</v>
      </c>
      <c r="E8" s="69"/>
      <c r="F8" s="69"/>
      <c r="G8" s="68">
        <v>2</v>
      </c>
      <c r="H8" s="180"/>
      <c r="I8" s="180"/>
      <c r="J8" s="180"/>
      <c r="K8" s="68">
        <v>5</v>
      </c>
      <c r="L8" s="180"/>
      <c r="M8" s="180"/>
      <c r="N8" s="180"/>
      <c r="O8" s="68">
        <v>2</v>
      </c>
      <c r="P8" s="69"/>
      <c r="Q8" s="178"/>
      <c r="R8" s="178"/>
      <c r="S8" s="69"/>
      <c r="T8" s="69"/>
      <c r="U8" s="69"/>
    </row>
    <row r="9" spans="1:21" ht="12.75">
      <c r="A9" s="68">
        <v>7</v>
      </c>
      <c r="C9" s="68" t="s">
        <v>63</v>
      </c>
      <c r="D9" s="69">
        <f>26000+12000</f>
        <v>38000</v>
      </c>
      <c r="E9" s="69"/>
      <c r="F9" s="69"/>
      <c r="G9" s="68">
        <v>6</v>
      </c>
      <c r="H9" s="180"/>
      <c r="I9" s="180"/>
      <c r="J9" s="180"/>
      <c r="K9" s="68">
        <v>6</v>
      </c>
      <c r="L9" s="180"/>
      <c r="M9" s="180"/>
      <c r="N9" s="180"/>
      <c r="O9" s="68">
        <v>9</v>
      </c>
      <c r="P9" s="69"/>
      <c r="Q9" s="178"/>
      <c r="R9" s="178"/>
      <c r="S9" s="69"/>
      <c r="T9" s="69"/>
      <c r="U9" s="69"/>
    </row>
    <row r="10" spans="1:21" ht="12.75">
      <c r="A10" s="68">
        <v>8</v>
      </c>
      <c r="C10" s="68" t="s">
        <v>70</v>
      </c>
      <c r="D10" s="69">
        <f>49000+26000</f>
        <v>75000</v>
      </c>
      <c r="E10" s="69"/>
      <c r="F10" s="69"/>
      <c r="G10" s="68">
        <v>4</v>
      </c>
      <c r="H10" s="180"/>
      <c r="I10" s="180"/>
      <c r="J10" s="180"/>
      <c r="K10" s="68">
        <v>2</v>
      </c>
      <c r="L10" s="180"/>
      <c r="M10" s="180"/>
      <c r="N10" s="180"/>
      <c r="O10" s="68">
        <v>5</v>
      </c>
      <c r="P10" s="69"/>
      <c r="Q10" s="178"/>
      <c r="R10" s="178"/>
      <c r="S10" s="69"/>
      <c r="T10" s="69"/>
      <c r="U10" s="69"/>
    </row>
    <row r="11" spans="1:21" ht="12.75">
      <c r="A11" s="68">
        <v>9</v>
      </c>
      <c r="C11" s="68" t="s">
        <v>64</v>
      </c>
      <c r="D11" s="69">
        <f>26000+26000+26000+11000</f>
        <v>89000</v>
      </c>
      <c r="E11" s="69"/>
      <c r="F11" s="69"/>
      <c r="G11" s="68">
        <v>1</v>
      </c>
      <c r="H11" s="180"/>
      <c r="I11" s="180"/>
      <c r="J11" s="180"/>
      <c r="K11" s="68">
        <v>1</v>
      </c>
      <c r="L11" s="180"/>
      <c r="M11" s="180"/>
      <c r="N11" s="180"/>
      <c r="O11" s="68">
        <v>3</v>
      </c>
      <c r="P11" s="69"/>
      <c r="Q11" s="178"/>
      <c r="R11" s="178"/>
      <c r="S11" s="69"/>
      <c r="T11" s="69"/>
      <c r="U11" s="69"/>
    </row>
    <row r="12" spans="1:21" ht="12.75">
      <c r="A12" s="68">
        <v>10</v>
      </c>
      <c r="C12" s="68" t="s">
        <v>47</v>
      </c>
      <c r="D12" s="69">
        <v>21000</v>
      </c>
      <c r="E12" s="69"/>
      <c r="F12" s="69"/>
      <c r="G12" s="68">
        <v>8</v>
      </c>
      <c r="H12" s="180"/>
      <c r="I12" s="180"/>
      <c r="J12" s="180"/>
      <c r="K12" s="68">
        <v>7</v>
      </c>
      <c r="L12" s="180"/>
      <c r="M12" s="180"/>
      <c r="N12" s="180"/>
      <c r="O12" s="68">
        <v>11</v>
      </c>
      <c r="P12" s="69"/>
      <c r="Q12" s="178"/>
      <c r="R12" s="178"/>
      <c r="S12" s="69"/>
      <c r="T12" s="69"/>
      <c r="U12" s="69"/>
    </row>
    <row r="13" spans="1:21" ht="12.75">
      <c r="A13" s="68">
        <v>11</v>
      </c>
      <c r="C13" s="68" t="s">
        <v>54</v>
      </c>
      <c r="D13" s="69">
        <f>26000+26000+12000</f>
        <v>64000</v>
      </c>
      <c r="E13" s="69"/>
      <c r="F13" s="69"/>
      <c r="G13" s="68">
        <v>3</v>
      </c>
      <c r="H13" s="180"/>
      <c r="I13" s="180"/>
      <c r="J13" s="180"/>
      <c r="K13" s="68">
        <v>3</v>
      </c>
      <c r="L13" s="180"/>
      <c r="M13" s="180"/>
      <c r="N13" s="180"/>
      <c r="O13" s="68">
        <v>6</v>
      </c>
      <c r="P13" s="69"/>
      <c r="Q13" s="178"/>
      <c r="R13" s="178"/>
      <c r="S13" s="69"/>
      <c r="T13" s="69"/>
      <c r="U13" s="69"/>
    </row>
    <row r="14" spans="1:21" ht="12.75">
      <c r="A14" s="68">
        <v>12</v>
      </c>
      <c r="C14" s="68" t="s">
        <v>74</v>
      </c>
      <c r="D14" s="69">
        <f>11000+11000</f>
        <v>22000</v>
      </c>
      <c r="E14" s="69"/>
      <c r="F14" s="69"/>
      <c r="G14" s="68">
        <v>9</v>
      </c>
      <c r="H14" s="180"/>
      <c r="I14" s="180"/>
      <c r="J14" s="180"/>
      <c r="K14" s="68">
        <v>11</v>
      </c>
      <c r="L14" s="180"/>
      <c r="M14" s="180"/>
      <c r="N14" s="180"/>
      <c r="O14" s="68">
        <v>10</v>
      </c>
      <c r="P14" s="69"/>
      <c r="Q14" s="178"/>
      <c r="R14" s="178"/>
      <c r="S14" s="69"/>
      <c r="T14" s="69"/>
      <c r="U14" s="69"/>
    </row>
    <row r="15" spans="1:21" ht="12.75">
      <c r="A15" s="68">
        <v>13</v>
      </c>
      <c r="C15" s="68" t="s">
        <v>60</v>
      </c>
      <c r="D15" s="69">
        <v>52000</v>
      </c>
      <c r="E15" s="69"/>
      <c r="F15" s="69"/>
      <c r="G15" s="68">
        <v>5</v>
      </c>
      <c r="H15" s="180"/>
      <c r="I15" s="180"/>
      <c r="J15" s="180"/>
      <c r="K15" s="68">
        <v>4</v>
      </c>
      <c r="L15" s="180"/>
      <c r="M15" s="180"/>
      <c r="N15" s="180"/>
      <c r="O15" s="68">
        <v>7</v>
      </c>
      <c r="P15" s="69"/>
      <c r="Q15" s="178"/>
      <c r="R15" s="178"/>
      <c r="S15" s="69"/>
      <c r="T15" s="69"/>
      <c r="U15" s="69"/>
    </row>
    <row r="16" spans="1:21" ht="12.75">
      <c r="A16" s="68">
        <v>14</v>
      </c>
      <c r="C16" s="68" t="s">
        <v>55</v>
      </c>
      <c r="D16" s="69">
        <f>21000+21000+21000+21000</f>
        <v>84000</v>
      </c>
      <c r="E16" s="69"/>
      <c r="F16" s="69"/>
      <c r="G16" s="68">
        <v>7</v>
      </c>
      <c r="H16" s="180"/>
      <c r="I16" s="180"/>
      <c r="J16" s="180"/>
      <c r="K16" s="68">
        <v>12</v>
      </c>
      <c r="L16" s="180"/>
      <c r="M16" s="180"/>
      <c r="N16" s="180"/>
      <c r="O16" s="68">
        <v>4</v>
      </c>
      <c r="P16" s="69"/>
      <c r="Q16" s="178"/>
      <c r="R16" s="178"/>
      <c r="S16" s="69"/>
      <c r="T16" s="69"/>
      <c r="U16" s="69"/>
    </row>
    <row r="17" spans="1:21" ht="12.75">
      <c r="A17" s="68">
        <v>15</v>
      </c>
      <c r="D17" s="69"/>
      <c r="E17" s="69"/>
      <c r="F17" s="69"/>
      <c r="G17" s="69"/>
      <c r="H17" s="69"/>
      <c r="I17" s="69"/>
      <c r="J17" s="69"/>
      <c r="L17" s="69"/>
      <c r="M17" s="69"/>
      <c r="N17" s="69"/>
      <c r="O17" s="69"/>
      <c r="P17" s="69"/>
      <c r="Q17" s="178"/>
      <c r="R17" s="69"/>
      <c r="S17" s="69"/>
      <c r="T17" s="69"/>
      <c r="U17" s="69"/>
    </row>
    <row r="18" spans="1:21" ht="12.75">
      <c r="A18" s="68">
        <v>16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2.75">
      <c r="A19" s="68">
        <v>17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2.75">
      <c r="A20" s="68">
        <v>18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2.75">
      <c r="A21" s="68">
        <v>19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4:21" ht="12.75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4:21" ht="12.75"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4:21" ht="12.75"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4:21" ht="12.75"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35" ht="12.75">
      <c r="Q35" s="179" t="s">
        <v>223</v>
      </c>
    </row>
  </sheetData>
  <sheetProtection/>
  <mergeCells count="3">
    <mergeCell ref="G1:J1"/>
    <mergeCell ref="K1:N1"/>
    <mergeCell ref="O1:R1"/>
  </mergeCells>
  <printOptions/>
  <pageMargins left="0.7" right="0.7" top="0.75" bottom="0.75" header="0.3" footer="0.3"/>
  <pageSetup horizontalDpi="240" verticalDpi="24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77"/>
  <sheetViews>
    <sheetView zoomScalePageLayoutView="0" workbookViewId="0" topLeftCell="A1">
      <selection activeCell="E43" sqref="E43"/>
    </sheetView>
  </sheetViews>
  <sheetFormatPr defaultColWidth="9.00390625" defaultRowHeight="15.75"/>
  <cols>
    <col min="1" max="1" width="9.00390625" style="72" customWidth="1"/>
    <col min="2" max="2" width="9.00390625" style="73" customWidth="1"/>
    <col min="3" max="3" width="9.00390625" style="133" customWidth="1"/>
    <col min="4" max="4" width="9.00390625" style="163" customWidth="1"/>
    <col min="5" max="6" width="9.00390625" style="158" customWidth="1"/>
    <col min="7" max="7" width="9.00390625" style="77" customWidth="1"/>
    <col min="8" max="8" width="9.00390625" style="85" customWidth="1"/>
    <col min="9" max="9" width="9.00390625" style="134" customWidth="1"/>
    <col min="10" max="10" width="9.00390625" style="157" customWidth="1"/>
    <col min="11" max="12" width="9.00390625" style="163" customWidth="1"/>
    <col min="13" max="13" width="9.00390625" style="98" customWidth="1"/>
    <col min="14" max="14" width="9.00390625" style="72" customWidth="1"/>
    <col min="15" max="18" width="9.00390625" style="77" customWidth="1"/>
    <col min="19" max="16384" width="9.00390625" style="72" customWidth="1"/>
  </cols>
  <sheetData>
    <row r="1" spans="2:17" ht="15.75">
      <c r="B1" s="73" t="s">
        <v>91</v>
      </c>
      <c r="C1" s="74" t="s">
        <v>92</v>
      </c>
      <c r="D1" s="150" t="s">
        <v>93</v>
      </c>
      <c r="E1" s="184" t="s">
        <v>94</v>
      </c>
      <c r="F1" s="184"/>
      <c r="G1" s="75"/>
      <c r="H1" s="76" t="s">
        <v>91</v>
      </c>
      <c r="I1" s="74" t="s">
        <v>92</v>
      </c>
      <c r="J1" s="150" t="s">
        <v>93</v>
      </c>
      <c r="K1" s="184" t="s">
        <v>94</v>
      </c>
      <c r="L1" s="184"/>
      <c r="M1" s="72"/>
      <c r="O1" s="72"/>
      <c r="P1" s="72"/>
      <c r="Q1" s="72"/>
    </row>
    <row r="2" spans="1:256" ht="15.75">
      <c r="A2" s="77"/>
      <c r="C2" s="74"/>
      <c r="D2" s="150"/>
      <c r="E2" s="151" t="s">
        <v>95</v>
      </c>
      <c r="F2" s="151" t="s">
        <v>96</v>
      </c>
      <c r="G2" s="75"/>
      <c r="H2" s="76"/>
      <c r="I2" s="74"/>
      <c r="J2" s="150"/>
      <c r="K2" s="151" t="s">
        <v>95</v>
      </c>
      <c r="L2" s="151" t="s">
        <v>96</v>
      </c>
      <c r="M2" s="72"/>
      <c r="O2" s="72"/>
      <c r="P2" s="72"/>
      <c r="Q2" s="72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:17" ht="15.75">
      <c r="B3" s="78"/>
      <c r="C3" s="129"/>
      <c r="D3" s="152"/>
      <c r="E3" s="153"/>
      <c r="F3" s="153"/>
      <c r="G3" s="80"/>
      <c r="H3" s="79"/>
      <c r="I3" s="130"/>
      <c r="J3" s="152"/>
      <c r="K3" s="152"/>
      <c r="L3" s="152"/>
      <c r="M3" s="72"/>
      <c r="O3" s="72"/>
      <c r="P3" s="72"/>
      <c r="Q3" s="72"/>
    </row>
    <row r="4" spans="2:17" ht="15.75">
      <c r="B4" s="81" t="s">
        <v>97</v>
      </c>
      <c r="C4" s="131" t="s">
        <v>98</v>
      </c>
      <c r="D4" s="154">
        <v>10</v>
      </c>
      <c r="E4" s="155">
        <v>10400</v>
      </c>
      <c r="F4" s="156">
        <v>10050</v>
      </c>
      <c r="G4" s="82"/>
      <c r="H4" s="83" t="s">
        <v>99</v>
      </c>
      <c r="I4" s="131" t="s">
        <v>100</v>
      </c>
      <c r="J4" s="164">
        <v>10</v>
      </c>
      <c r="K4" s="154">
        <v>10100</v>
      </c>
      <c r="L4" s="170">
        <v>10100</v>
      </c>
      <c r="M4" s="72"/>
      <c r="O4" s="72"/>
      <c r="P4" s="72"/>
      <c r="Q4" s="72"/>
    </row>
    <row r="5" spans="2:17" ht="15.75">
      <c r="B5" s="84"/>
      <c r="C5" s="132" t="s">
        <v>101</v>
      </c>
      <c r="D5" s="157">
        <v>20</v>
      </c>
      <c r="F5" s="159">
        <v>18800</v>
      </c>
      <c r="G5" s="82"/>
      <c r="H5" s="86"/>
      <c r="I5" s="132" t="s">
        <v>102</v>
      </c>
      <c r="J5" s="163">
        <v>25</v>
      </c>
      <c r="K5" s="159"/>
      <c r="L5" s="171">
        <v>24600</v>
      </c>
      <c r="M5" s="72"/>
      <c r="O5" s="72"/>
      <c r="P5" s="72"/>
      <c r="Q5" s="72"/>
    </row>
    <row r="6" spans="2:17" ht="15.75">
      <c r="B6" s="84"/>
      <c r="C6" s="132" t="s">
        <v>103</v>
      </c>
      <c r="D6" s="157">
        <v>25</v>
      </c>
      <c r="E6" s="158">
        <v>24500</v>
      </c>
      <c r="F6" s="159">
        <v>23400</v>
      </c>
      <c r="G6" s="82"/>
      <c r="H6" s="86"/>
      <c r="I6" s="132" t="s">
        <v>104</v>
      </c>
      <c r="J6" s="163">
        <v>50</v>
      </c>
      <c r="K6" s="157"/>
      <c r="L6" s="171">
        <v>48900</v>
      </c>
      <c r="M6" s="72"/>
      <c r="O6" s="72"/>
      <c r="P6" s="72"/>
      <c r="Q6" s="72"/>
    </row>
    <row r="7" spans="2:17" ht="15.75">
      <c r="B7" s="84"/>
      <c r="C7" s="132" t="s">
        <v>86</v>
      </c>
      <c r="D7" s="157">
        <v>50</v>
      </c>
      <c r="E7" s="158">
        <v>47500</v>
      </c>
      <c r="F7" s="159">
        <v>46300</v>
      </c>
      <c r="G7" s="82"/>
      <c r="H7" s="87"/>
      <c r="I7" s="89" t="s">
        <v>105</v>
      </c>
      <c r="J7" s="165">
        <v>100</v>
      </c>
      <c r="K7" s="160"/>
      <c r="L7" s="142">
        <v>105600</v>
      </c>
      <c r="M7" s="72"/>
      <c r="O7" s="72"/>
      <c r="P7" s="72"/>
      <c r="Q7" s="72"/>
    </row>
    <row r="8" spans="2:17" ht="15.75">
      <c r="B8" s="84"/>
      <c r="C8" s="132" t="s">
        <v>106</v>
      </c>
      <c r="D8" s="157">
        <v>100</v>
      </c>
      <c r="F8" s="159">
        <v>92950</v>
      </c>
      <c r="G8" s="82"/>
      <c r="H8" s="76"/>
      <c r="I8" s="133"/>
      <c r="J8" s="163"/>
      <c r="K8" s="158"/>
      <c r="L8" s="158"/>
      <c r="M8" s="72"/>
      <c r="O8" s="72"/>
      <c r="P8" s="72"/>
      <c r="Q8" s="72"/>
    </row>
    <row r="9" spans="2:17" ht="15.75">
      <c r="B9" s="84" t="s">
        <v>107</v>
      </c>
      <c r="C9" s="132" t="s">
        <v>108</v>
      </c>
      <c r="D9" s="157">
        <v>15</v>
      </c>
      <c r="F9" s="159">
        <v>14200</v>
      </c>
      <c r="G9" s="82"/>
      <c r="H9" s="83" t="s">
        <v>109</v>
      </c>
      <c r="I9" s="131" t="s">
        <v>110</v>
      </c>
      <c r="J9" s="154">
        <v>1000</v>
      </c>
      <c r="K9" s="164"/>
      <c r="L9" s="156">
        <v>1300</v>
      </c>
      <c r="M9" s="72"/>
      <c r="O9" s="72"/>
      <c r="P9" s="72"/>
      <c r="Q9" s="72"/>
    </row>
    <row r="10" spans="2:17" ht="15.75">
      <c r="B10" s="84" t="s">
        <v>111</v>
      </c>
      <c r="C10" s="132" t="s">
        <v>112</v>
      </c>
      <c r="D10" s="157">
        <v>5</v>
      </c>
      <c r="F10" s="159">
        <v>5450</v>
      </c>
      <c r="G10" s="82"/>
      <c r="H10" s="86"/>
      <c r="I10" s="132" t="s">
        <v>113</v>
      </c>
      <c r="J10" s="157">
        <v>5000</v>
      </c>
      <c r="L10" s="157">
        <v>5100</v>
      </c>
      <c r="M10" s="72"/>
      <c r="O10" s="72"/>
      <c r="P10" s="72"/>
      <c r="Q10" s="72"/>
    </row>
    <row r="11" spans="2:17" ht="15.75">
      <c r="B11" s="84" t="s">
        <v>114</v>
      </c>
      <c r="C11" s="132" t="s">
        <v>115</v>
      </c>
      <c r="D11" s="157">
        <v>5</v>
      </c>
      <c r="E11" s="158">
        <v>5400</v>
      </c>
      <c r="F11" s="159">
        <v>5450</v>
      </c>
      <c r="G11" s="82"/>
      <c r="H11" s="86"/>
      <c r="I11" s="132" t="s">
        <v>116</v>
      </c>
      <c r="J11" s="157">
        <v>10000</v>
      </c>
      <c r="K11" s="163">
        <v>10100</v>
      </c>
      <c r="L11" s="159">
        <v>10000</v>
      </c>
      <c r="M11" s="72"/>
      <c r="O11" s="72"/>
      <c r="P11" s="72"/>
      <c r="Q11" s="72"/>
    </row>
    <row r="12" spans="2:17" ht="15.75">
      <c r="B12" s="88" t="s">
        <v>117</v>
      </c>
      <c r="C12" s="89" t="s">
        <v>118</v>
      </c>
      <c r="D12" s="160">
        <v>8</v>
      </c>
      <c r="E12" s="161"/>
      <c r="F12" s="162">
        <v>8100</v>
      </c>
      <c r="G12" s="82"/>
      <c r="H12" s="87"/>
      <c r="I12" s="89" t="s">
        <v>119</v>
      </c>
      <c r="J12" s="160">
        <v>30000</v>
      </c>
      <c r="K12" s="166"/>
      <c r="L12" s="143">
        <v>29350</v>
      </c>
      <c r="M12" s="72"/>
      <c r="O12" s="72"/>
      <c r="P12" s="72"/>
      <c r="Q12" s="72"/>
    </row>
    <row r="13" spans="7:17" ht="15.75">
      <c r="G13" s="90"/>
      <c r="H13" s="77"/>
      <c r="J13" s="163"/>
      <c r="M13" s="72"/>
      <c r="O13" s="72"/>
      <c r="P13" s="72"/>
      <c r="Q13" s="72"/>
    </row>
    <row r="14" spans="2:17" ht="15.75">
      <c r="B14" s="91" t="s">
        <v>120</v>
      </c>
      <c r="C14" s="131" t="s">
        <v>121</v>
      </c>
      <c r="D14" s="154">
        <v>10</v>
      </c>
      <c r="E14" s="155">
        <v>10400</v>
      </c>
      <c r="F14" s="156">
        <v>10050</v>
      </c>
      <c r="G14" s="82"/>
      <c r="H14" s="81" t="s">
        <v>122</v>
      </c>
      <c r="I14" s="131" t="s">
        <v>123</v>
      </c>
      <c r="J14" s="164">
        <v>5</v>
      </c>
      <c r="K14" s="156"/>
      <c r="L14" s="167">
        <v>6450</v>
      </c>
      <c r="M14" s="72"/>
      <c r="O14" s="72"/>
      <c r="P14" s="72"/>
      <c r="Q14" s="72"/>
    </row>
    <row r="15" spans="2:17" ht="15.75">
      <c r="B15" s="92"/>
      <c r="C15" s="132" t="s">
        <v>124</v>
      </c>
      <c r="D15" s="157">
        <v>20</v>
      </c>
      <c r="F15" s="159">
        <v>18800</v>
      </c>
      <c r="G15" s="82"/>
      <c r="H15" s="84"/>
      <c r="I15" s="132" t="s">
        <v>125</v>
      </c>
      <c r="J15" s="163">
        <v>10</v>
      </c>
      <c r="K15" s="159"/>
      <c r="L15" s="171">
        <v>11500</v>
      </c>
      <c r="M15" s="72"/>
      <c r="O15" s="72"/>
      <c r="P15" s="72"/>
      <c r="Q15" s="72"/>
    </row>
    <row r="16" spans="2:17" ht="15.75">
      <c r="B16" s="92"/>
      <c r="C16" s="132" t="s">
        <v>71</v>
      </c>
      <c r="D16" s="157">
        <v>25</v>
      </c>
      <c r="E16" s="158">
        <v>24500</v>
      </c>
      <c r="F16" s="159">
        <v>23400</v>
      </c>
      <c r="G16" s="82"/>
      <c r="H16" s="84"/>
      <c r="I16" s="132" t="s">
        <v>126</v>
      </c>
      <c r="J16" s="163">
        <v>15</v>
      </c>
      <c r="K16" s="159"/>
      <c r="L16" s="171">
        <v>17900</v>
      </c>
      <c r="M16" s="72"/>
      <c r="O16" s="72"/>
      <c r="P16" s="72"/>
      <c r="Q16" s="72"/>
    </row>
    <row r="17" spans="2:17" ht="15.75">
      <c r="B17" s="92"/>
      <c r="C17" s="132" t="s">
        <v>127</v>
      </c>
      <c r="D17" s="157">
        <v>30</v>
      </c>
      <c r="F17" s="135">
        <v>27900</v>
      </c>
      <c r="G17" s="82"/>
      <c r="H17" s="84"/>
      <c r="I17" s="132" t="s">
        <v>128</v>
      </c>
      <c r="J17" s="163">
        <v>25</v>
      </c>
      <c r="K17" s="159">
        <v>29300</v>
      </c>
      <c r="L17" s="171">
        <v>28300</v>
      </c>
      <c r="M17" s="72"/>
      <c r="O17" s="72"/>
      <c r="P17" s="72"/>
      <c r="Q17" s="72"/>
    </row>
    <row r="18" spans="2:17" ht="15.75">
      <c r="B18" s="92"/>
      <c r="C18" s="132" t="s">
        <v>129</v>
      </c>
      <c r="D18" s="157">
        <v>40</v>
      </c>
      <c r="F18" s="135">
        <v>40500</v>
      </c>
      <c r="G18" s="93"/>
      <c r="H18" s="84"/>
      <c r="I18" s="132" t="s">
        <v>130</v>
      </c>
      <c r="J18" s="163">
        <v>50</v>
      </c>
      <c r="K18" s="159"/>
      <c r="L18" s="144">
        <v>53850</v>
      </c>
      <c r="M18" s="72"/>
      <c r="O18" s="72"/>
      <c r="P18" s="72"/>
      <c r="Q18" s="72"/>
    </row>
    <row r="19" spans="2:17" ht="15.75">
      <c r="B19" s="92"/>
      <c r="C19" s="132" t="s">
        <v>131</v>
      </c>
      <c r="D19" s="157">
        <v>50</v>
      </c>
      <c r="E19" s="158">
        <v>47500</v>
      </c>
      <c r="F19" s="159">
        <v>46300</v>
      </c>
      <c r="G19" s="82"/>
      <c r="H19" s="88"/>
      <c r="I19" s="89" t="s">
        <v>132</v>
      </c>
      <c r="J19" s="165">
        <v>100</v>
      </c>
      <c r="K19" s="162"/>
      <c r="L19" s="142">
        <v>105100</v>
      </c>
      <c r="M19" s="72"/>
      <c r="O19" s="72"/>
      <c r="P19" s="72"/>
      <c r="Q19" s="72"/>
    </row>
    <row r="20" spans="2:17" ht="15.75">
      <c r="B20" s="92"/>
      <c r="C20" s="132" t="s">
        <v>133</v>
      </c>
      <c r="D20" s="157">
        <v>75</v>
      </c>
      <c r="F20" s="135">
        <v>72000</v>
      </c>
      <c r="G20" s="93"/>
      <c r="H20" s="94"/>
      <c r="I20" s="145"/>
      <c r="J20" s="168"/>
      <c r="M20" s="72"/>
      <c r="O20" s="72"/>
      <c r="P20" s="72"/>
      <c r="Q20" s="72"/>
    </row>
    <row r="21" spans="2:17" ht="15.75">
      <c r="B21" s="95"/>
      <c r="C21" s="89" t="s">
        <v>134</v>
      </c>
      <c r="D21" s="160">
        <v>100</v>
      </c>
      <c r="E21" s="161"/>
      <c r="F21" s="162">
        <v>92950</v>
      </c>
      <c r="G21" s="82"/>
      <c r="H21" s="96" t="s">
        <v>135</v>
      </c>
      <c r="I21" s="146"/>
      <c r="J21" s="164"/>
      <c r="K21" s="155"/>
      <c r="L21" s="170"/>
      <c r="M21" s="72"/>
      <c r="O21" s="72"/>
      <c r="P21" s="72"/>
      <c r="Q21" s="72"/>
    </row>
    <row r="22" spans="7:17" ht="15.75">
      <c r="G22" s="90"/>
      <c r="H22" s="97"/>
      <c r="I22" s="133"/>
      <c r="J22" s="163"/>
      <c r="K22" s="172"/>
      <c r="L22" s="173"/>
      <c r="M22" s="72"/>
      <c r="O22" s="72"/>
      <c r="P22" s="72"/>
      <c r="Q22" s="72"/>
    </row>
    <row r="23" spans="2:17" ht="15.75">
      <c r="B23" s="91" t="s">
        <v>136</v>
      </c>
      <c r="C23" s="131" t="s">
        <v>137</v>
      </c>
      <c r="D23" s="164">
        <v>5</v>
      </c>
      <c r="E23" s="156"/>
      <c r="F23" s="155">
        <v>5200</v>
      </c>
      <c r="G23" s="82"/>
      <c r="H23" s="97" t="s">
        <v>138</v>
      </c>
      <c r="I23" s="133"/>
      <c r="J23" s="163"/>
      <c r="K23" s="172" t="s">
        <v>139</v>
      </c>
      <c r="L23" s="171"/>
      <c r="M23" s="72"/>
      <c r="O23" s="72"/>
      <c r="P23" s="72"/>
      <c r="Q23" s="72"/>
    </row>
    <row r="24" spans="2:17" ht="15.75">
      <c r="B24" s="92"/>
      <c r="C24" s="132" t="s">
        <v>140</v>
      </c>
      <c r="D24" s="163">
        <v>10</v>
      </c>
      <c r="E24" s="159"/>
      <c r="F24" s="149">
        <v>10100</v>
      </c>
      <c r="G24" s="82"/>
      <c r="H24" s="97" t="s">
        <v>141</v>
      </c>
      <c r="I24" s="133"/>
      <c r="J24" s="163"/>
      <c r="K24" s="172" t="s">
        <v>142</v>
      </c>
      <c r="L24" s="173"/>
      <c r="M24" s="72"/>
      <c r="O24" s="72"/>
      <c r="P24" s="72"/>
      <c r="Q24" s="72"/>
    </row>
    <row r="25" spans="2:17" ht="15.75">
      <c r="B25" s="92"/>
      <c r="C25" s="132" t="s">
        <v>143</v>
      </c>
      <c r="D25" s="163">
        <v>15</v>
      </c>
      <c r="E25" s="159"/>
      <c r="F25" s="158">
        <v>14800</v>
      </c>
      <c r="G25" s="93"/>
      <c r="H25" s="97" t="s">
        <v>144</v>
      </c>
      <c r="I25" s="133"/>
      <c r="J25" s="163"/>
      <c r="K25" s="158"/>
      <c r="L25" s="171"/>
      <c r="M25" s="72"/>
      <c r="O25" s="72"/>
      <c r="P25" s="72"/>
      <c r="Q25" s="72"/>
    </row>
    <row r="26" spans="2:17" ht="15.75">
      <c r="B26" s="92"/>
      <c r="C26" s="132" t="s">
        <v>145</v>
      </c>
      <c r="D26" s="163">
        <v>25</v>
      </c>
      <c r="E26" s="159"/>
      <c r="F26" s="149">
        <v>24700</v>
      </c>
      <c r="G26" s="82"/>
      <c r="H26" s="97"/>
      <c r="I26" s="147" t="s">
        <v>146</v>
      </c>
      <c r="J26" s="163"/>
      <c r="K26" s="158"/>
      <c r="L26" s="171"/>
      <c r="M26" s="72"/>
      <c r="O26" s="72"/>
      <c r="P26" s="72"/>
      <c r="Q26" s="72"/>
    </row>
    <row r="27" spans="2:17" ht="15.75">
      <c r="B27" s="92"/>
      <c r="C27" s="132" t="s">
        <v>147</v>
      </c>
      <c r="D27" s="163">
        <f>35000/1000</f>
        <v>35</v>
      </c>
      <c r="E27" s="159"/>
      <c r="F27" s="137">
        <v>34250</v>
      </c>
      <c r="G27" s="93"/>
      <c r="H27" s="97"/>
      <c r="I27" s="147" t="s">
        <v>148</v>
      </c>
      <c r="J27" s="163"/>
      <c r="K27" s="158"/>
      <c r="L27" s="171"/>
      <c r="M27" s="72"/>
      <c r="O27" s="72"/>
      <c r="P27" s="72"/>
      <c r="Q27" s="72"/>
    </row>
    <row r="28" spans="2:17" ht="15.75">
      <c r="B28" s="92"/>
      <c r="C28" s="132" t="s">
        <v>149</v>
      </c>
      <c r="D28" s="163">
        <v>50</v>
      </c>
      <c r="E28" s="159"/>
      <c r="F28" s="158">
        <v>48600</v>
      </c>
      <c r="G28" s="82"/>
      <c r="H28" s="97"/>
      <c r="I28" s="147" t="s">
        <v>150</v>
      </c>
      <c r="J28" s="163"/>
      <c r="K28" s="158"/>
      <c r="L28" s="171"/>
      <c r="M28" s="72"/>
      <c r="O28" s="72"/>
      <c r="P28" s="72"/>
      <c r="Q28" s="72"/>
    </row>
    <row r="29" spans="2:17" ht="15.75">
      <c r="B29" s="95"/>
      <c r="C29" s="89" t="s">
        <v>151</v>
      </c>
      <c r="D29" s="165">
        <v>100</v>
      </c>
      <c r="E29" s="162"/>
      <c r="F29" s="139">
        <v>96800</v>
      </c>
      <c r="G29" s="93"/>
      <c r="H29" s="97"/>
      <c r="I29" s="133"/>
      <c r="J29" s="163"/>
      <c r="K29" s="158"/>
      <c r="L29" s="171"/>
      <c r="M29" s="72"/>
      <c r="O29" s="72"/>
      <c r="P29" s="72"/>
      <c r="Q29" s="72"/>
    </row>
    <row r="30" spans="2:12" ht="15.75">
      <c r="B30" s="78"/>
      <c r="G30" s="90"/>
      <c r="H30" s="97"/>
      <c r="I30" s="133"/>
      <c r="J30" s="163"/>
      <c r="K30" s="158"/>
      <c r="L30" s="171"/>
    </row>
    <row r="31" spans="2:12" ht="15.75">
      <c r="B31" s="91" t="s">
        <v>152</v>
      </c>
      <c r="C31" s="131" t="s">
        <v>153</v>
      </c>
      <c r="D31" s="164">
        <v>5</v>
      </c>
      <c r="E31" s="156"/>
      <c r="F31" s="155">
        <v>5200</v>
      </c>
      <c r="G31" s="82"/>
      <c r="H31" s="97"/>
      <c r="I31" s="147" t="s">
        <v>154</v>
      </c>
      <c r="J31" s="163"/>
      <c r="K31" s="158"/>
      <c r="L31" s="171"/>
    </row>
    <row r="32" spans="2:12" ht="15.75">
      <c r="B32" s="92"/>
      <c r="C32" s="132" t="s">
        <v>155</v>
      </c>
      <c r="D32" s="163">
        <v>10</v>
      </c>
      <c r="E32" s="159"/>
      <c r="F32" s="158">
        <v>10000</v>
      </c>
      <c r="G32" s="82"/>
      <c r="H32" s="97"/>
      <c r="I32" s="133" t="s">
        <v>156</v>
      </c>
      <c r="J32" s="163"/>
      <c r="K32" s="158"/>
      <c r="L32" s="171"/>
    </row>
    <row r="33" spans="2:12" ht="15.75">
      <c r="B33" s="92"/>
      <c r="C33" s="132" t="s">
        <v>157</v>
      </c>
      <c r="D33" s="163">
        <v>15</v>
      </c>
      <c r="E33" s="159"/>
      <c r="F33" s="158">
        <v>14800</v>
      </c>
      <c r="G33" s="82"/>
      <c r="H33" s="97"/>
      <c r="I33" s="147" t="s">
        <v>158</v>
      </c>
      <c r="J33" s="163"/>
      <c r="K33" s="158"/>
      <c r="L33" s="171"/>
    </row>
    <row r="34" spans="2:12" ht="15.75">
      <c r="B34" s="92"/>
      <c r="C34" s="132" t="s">
        <v>159</v>
      </c>
      <c r="D34" s="163">
        <v>25</v>
      </c>
      <c r="E34" s="159"/>
      <c r="F34" s="158">
        <v>24450</v>
      </c>
      <c r="G34" s="82"/>
      <c r="H34" s="97"/>
      <c r="I34" s="147"/>
      <c r="J34" s="163"/>
      <c r="K34" s="158"/>
      <c r="L34" s="171"/>
    </row>
    <row r="35" spans="2:12" ht="15.75">
      <c r="B35" s="92"/>
      <c r="C35" s="132" t="s">
        <v>160</v>
      </c>
      <c r="D35" s="163">
        <f>35000/1000</f>
        <v>35</v>
      </c>
      <c r="E35" s="159"/>
      <c r="F35" s="137">
        <v>34250</v>
      </c>
      <c r="G35" s="93"/>
      <c r="H35" s="97"/>
      <c r="I35" s="147" t="s">
        <v>161</v>
      </c>
      <c r="J35" s="163"/>
      <c r="K35" s="158"/>
      <c r="L35" s="171"/>
    </row>
    <row r="36" spans="2:12" ht="15.75">
      <c r="B36" s="92"/>
      <c r="C36" s="132" t="s">
        <v>162</v>
      </c>
      <c r="D36" s="163">
        <v>50</v>
      </c>
      <c r="E36" s="159"/>
      <c r="F36" s="158">
        <v>48600</v>
      </c>
      <c r="G36" s="93"/>
      <c r="H36" s="99"/>
      <c r="I36" s="148" t="s">
        <v>163</v>
      </c>
      <c r="J36" s="169"/>
      <c r="K36" s="165"/>
      <c r="L36" s="174"/>
    </row>
    <row r="37" spans="2:10" ht="15.75">
      <c r="B37" s="95"/>
      <c r="C37" s="89" t="s">
        <v>164</v>
      </c>
      <c r="D37" s="165">
        <v>100</v>
      </c>
      <c r="E37" s="162"/>
      <c r="F37" s="139">
        <v>96800</v>
      </c>
      <c r="G37" s="90"/>
      <c r="H37" s="77"/>
      <c r="J37" s="163"/>
    </row>
    <row r="38" spans="2:10" ht="15.75">
      <c r="B38" s="92"/>
      <c r="C38" s="132"/>
      <c r="E38" s="159"/>
      <c r="F38" s="140"/>
      <c r="G38" s="90"/>
      <c r="H38" s="77"/>
      <c r="J38" s="163"/>
    </row>
    <row r="39" spans="2:12" ht="15.75">
      <c r="B39" s="91" t="s">
        <v>165</v>
      </c>
      <c r="C39" s="131" t="s">
        <v>166</v>
      </c>
      <c r="D39" s="164">
        <v>5</v>
      </c>
      <c r="E39" s="156"/>
      <c r="F39" s="155">
        <v>6300</v>
      </c>
      <c r="G39" s="82"/>
      <c r="H39" s="100" t="s">
        <v>167</v>
      </c>
      <c r="I39" s="136"/>
      <c r="J39" s="164"/>
      <c r="K39" s="164"/>
      <c r="L39" s="175"/>
    </row>
    <row r="40" spans="2:12" ht="15.75">
      <c r="B40" s="92"/>
      <c r="C40" s="132" t="s">
        <v>168</v>
      </c>
      <c r="D40" s="163">
        <v>10</v>
      </c>
      <c r="E40" s="159"/>
      <c r="F40" s="158">
        <v>11100</v>
      </c>
      <c r="G40" s="82"/>
      <c r="H40" s="90" t="s">
        <v>169</v>
      </c>
      <c r="J40" s="176" t="s">
        <v>170</v>
      </c>
      <c r="L40" s="177"/>
    </row>
    <row r="41" spans="2:12" ht="15.75">
      <c r="B41" s="92"/>
      <c r="C41" s="132" t="s">
        <v>171</v>
      </c>
      <c r="D41" s="163">
        <v>20</v>
      </c>
      <c r="E41" s="159"/>
      <c r="F41" s="158">
        <v>20100</v>
      </c>
      <c r="G41" s="82"/>
      <c r="H41" s="90"/>
      <c r="J41" s="163"/>
      <c r="L41" s="177"/>
    </row>
    <row r="42" spans="2:12" ht="15.75">
      <c r="B42" s="92"/>
      <c r="C42" s="132" t="s">
        <v>172</v>
      </c>
      <c r="D42" s="163">
        <v>50</v>
      </c>
      <c r="E42" s="159">
        <v>49300</v>
      </c>
      <c r="F42" s="158">
        <v>49300</v>
      </c>
      <c r="G42" s="82"/>
      <c r="H42" s="90" t="s">
        <v>173</v>
      </c>
      <c r="J42" s="176" t="s">
        <v>174</v>
      </c>
      <c r="L42" s="177"/>
    </row>
    <row r="43" spans="2:12" ht="15.75">
      <c r="B43" s="95"/>
      <c r="C43" s="89" t="s">
        <v>175</v>
      </c>
      <c r="D43" s="165">
        <v>100</v>
      </c>
      <c r="E43" s="162">
        <v>97000</v>
      </c>
      <c r="F43" s="161">
        <v>94700</v>
      </c>
      <c r="G43" s="82"/>
      <c r="H43" s="90"/>
      <c r="J43" s="163"/>
      <c r="L43" s="177"/>
    </row>
    <row r="44" spans="2:12" ht="15.75">
      <c r="B44" s="101"/>
      <c r="G44" s="90"/>
      <c r="H44" s="102" t="s">
        <v>176</v>
      </c>
      <c r="J44" s="163"/>
      <c r="L44" s="177"/>
    </row>
    <row r="45" spans="2:12" ht="15.75">
      <c r="B45" s="81" t="s">
        <v>177</v>
      </c>
      <c r="C45" s="131" t="s">
        <v>178</v>
      </c>
      <c r="D45" s="164">
        <v>10</v>
      </c>
      <c r="E45" s="156">
        <v>10000</v>
      </c>
      <c r="F45" s="155">
        <v>9950</v>
      </c>
      <c r="G45" s="82"/>
      <c r="H45" s="90" t="s">
        <v>179</v>
      </c>
      <c r="J45" s="163" t="s">
        <v>180</v>
      </c>
      <c r="L45" s="177"/>
    </row>
    <row r="46" spans="2:12" ht="15.75">
      <c r="B46" s="84"/>
      <c r="C46" s="132" t="s">
        <v>181</v>
      </c>
      <c r="D46" s="163">
        <v>20</v>
      </c>
      <c r="E46" s="159"/>
      <c r="F46" s="158">
        <v>19450</v>
      </c>
      <c r="G46" s="82"/>
      <c r="H46" s="90"/>
      <c r="J46" s="176"/>
      <c r="L46" s="177"/>
    </row>
    <row r="47" spans="2:12" ht="15.75">
      <c r="B47" s="84"/>
      <c r="C47" s="132" t="s">
        <v>182</v>
      </c>
      <c r="D47" s="163">
        <v>50</v>
      </c>
      <c r="E47" s="159"/>
      <c r="F47" s="137">
        <v>47600</v>
      </c>
      <c r="G47" s="93"/>
      <c r="H47" s="90" t="s">
        <v>144</v>
      </c>
      <c r="J47" s="163" t="s">
        <v>183</v>
      </c>
      <c r="L47" s="177"/>
    </row>
    <row r="48" spans="2:12" ht="15.75">
      <c r="B48" s="88"/>
      <c r="C48" s="89" t="s">
        <v>184</v>
      </c>
      <c r="D48" s="165">
        <v>100</v>
      </c>
      <c r="E48" s="162"/>
      <c r="F48" s="141">
        <v>94100</v>
      </c>
      <c r="G48" s="93"/>
      <c r="H48" s="90"/>
      <c r="J48" s="163"/>
      <c r="L48" s="177"/>
    </row>
    <row r="49" spans="2:12" ht="15.75">
      <c r="B49" s="78"/>
      <c r="G49" s="90"/>
      <c r="H49" s="102"/>
      <c r="J49" s="163"/>
      <c r="L49" s="177"/>
    </row>
    <row r="50" spans="2:12" ht="15.75">
      <c r="B50" s="91" t="s">
        <v>185</v>
      </c>
      <c r="C50" s="103" t="s">
        <v>186</v>
      </c>
      <c r="D50" s="164">
        <v>10</v>
      </c>
      <c r="E50" s="156">
        <v>10200</v>
      </c>
      <c r="F50" s="155">
        <v>11200</v>
      </c>
      <c r="G50" s="82"/>
      <c r="H50" s="102" t="s">
        <v>187</v>
      </c>
      <c r="J50" s="163"/>
      <c r="L50" s="177"/>
    </row>
    <row r="51" spans="2:12" ht="15.75">
      <c r="B51" s="92"/>
      <c r="C51" s="104" t="s">
        <v>188</v>
      </c>
      <c r="D51" s="163">
        <v>25</v>
      </c>
      <c r="E51" s="159">
        <v>24200</v>
      </c>
      <c r="F51" s="158">
        <v>24700</v>
      </c>
      <c r="G51" s="82"/>
      <c r="H51" s="90" t="s">
        <v>189</v>
      </c>
      <c r="J51" s="163"/>
      <c r="L51" s="177"/>
    </row>
    <row r="52" spans="2:12" ht="15.75">
      <c r="B52" s="92"/>
      <c r="C52" s="104" t="s">
        <v>190</v>
      </c>
      <c r="D52" s="163">
        <v>50</v>
      </c>
      <c r="E52" s="159"/>
      <c r="F52" s="158">
        <v>47200</v>
      </c>
      <c r="G52" s="93"/>
      <c r="H52" s="90" t="s">
        <v>191</v>
      </c>
      <c r="I52" s="145"/>
      <c r="J52" s="168"/>
      <c r="L52" s="177"/>
    </row>
    <row r="53" spans="2:12" ht="15.75">
      <c r="B53" s="95"/>
      <c r="C53" s="105" t="s">
        <v>192</v>
      </c>
      <c r="D53" s="165">
        <v>100</v>
      </c>
      <c r="E53" s="162"/>
      <c r="F53" s="141">
        <v>92700</v>
      </c>
      <c r="G53" s="82"/>
      <c r="H53" s="106"/>
      <c r="I53" s="138"/>
      <c r="J53" s="165"/>
      <c r="K53" s="165"/>
      <c r="L53" s="174"/>
    </row>
    <row r="54" spans="7:10" ht="15.75">
      <c r="G54" s="90"/>
      <c r="H54" s="77"/>
      <c r="J54" s="163"/>
    </row>
    <row r="55" spans="8:10" ht="15.75">
      <c r="H55" s="77"/>
      <c r="J55" s="163"/>
    </row>
    <row r="56" spans="2:10" ht="15.75">
      <c r="B56" s="107" t="s">
        <v>193</v>
      </c>
      <c r="C56" s="133" t="s">
        <v>194</v>
      </c>
      <c r="H56" s="77"/>
      <c r="J56" s="163"/>
    </row>
    <row r="57" spans="1:256" ht="15.75">
      <c r="A57" s="77"/>
      <c r="C57" s="133" t="s">
        <v>195</v>
      </c>
      <c r="H57" s="77"/>
      <c r="J57" s="163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1:256" ht="15.75">
      <c r="A58" s="77"/>
      <c r="B58" s="108"/>
      <c r="C58" s="134"/>
      <c r="E58" s="163"/>
      <c r="F58" s="163"/>
      <c r="H58" s="77"/>
      <c r="J58" s="163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8:10" ht="15.75">
      <c r="H59" s="77"/>
      <c r="J59" s="163"/>
    </row>
    <row r="60" spans="8:10" ht="15.75">
      <c r="H60" s="77"/>
      <c r="J60" s="163"/>
    </row>
    <row r="61" spans="1:256" ht="15.75">
      <c r="A61" s="77"/>
      <c r="B61" s="108"/>
      <c r="C61" s="134"/>
      <c r="E61" s="163"/>
      <c r="F61" s="163"/>
      <c r="H61" s="77"/>
      <c r="J61" s="163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</row>
    <row r="62" spans="1:256" ht="15.75">
      <c r="A62" s="77"/>
      <c r="B62" s="108"/>
      <c r="C62" s="134"/>
      <c r="E62" s="163"/>
      <c r="F62" s="163"/>
      <c r="H62" s="77"/>
      <c r="J62" s="163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</row>
    <row r="63" spans="1:256" ht="15.75">
      <c r="A63" s="77"/>
      <c r="B63" s="108"/>
      <c r="C63" s="134"/>
      <c r="E63" s="163"/>
      <c r="F63" s="163"/>
      <c r="G63" s="109"/>
      <c r="H63" s="77"/>
      <c r="J63" s="163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ht="15.75">
      <c r="A64" s="77"/>
      <c r="H64" s="77"/>
      <c r="J64" s="163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256" ht="15.75">
      <c r="A65" s="77"/>
      <c r="B65" s="107"/>
      <c r="H65" s="77"/>
      <c r="J65" s="163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</row>
    <row r="66" spans="1:256" ht="15.75">
      <c r="A66" s="77"/>
      <c r="H66" s="77"/>
      <c r="J66" s="163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</row>
    <row r="67" spans="1:256" ht="15.75">
      <c r="A67" s="77"/>
      <c r="H67" s="77"/>
      <c r="J67" s="163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ht="15.75">
      <c r="A68" s="77"/>
      <c r="H68" s="77"/>
      <c r="J68" s="163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</row>
    <row r="69" spans="1:256" ht="15.75">
      <c r="A69" s="77"/>
      <c r="H69" s="77"/>
      <c r="J69" s="163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</row>
    <row r="70" spans="1:256" ht="15.75">
      <c r="A70" s="77"/>
      <c r="H70" s="77"/>
      <c r="J70" s="163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</row>
    <row r="71" spans="1:256" ht="15.75">
      <c r="A71" s="77"/>
      <c r="H71" s="77"/>
      <c r="J71" s="163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</row>
    <row r="72" spans="1:256" ht="15.75">
      <c r="A72" s="77"/>
      <c r="H72" s="77"/>
      <c r="J72" s="163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</row>
    <row r="73" spans="1:256" ht="15.75">
      <c r="A73" s="77"/>
      <c r="H73" s="77"/>
      <c r="J73" s="163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</row>
    <row r="74" spans="1:256" ht="15.75">
      <c r="A74" s="77"/>
      <c r="H74" s="77"/>
      <c r="J74" s="163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</row>
    <row r="75" spans="1:256" ht="15.75">
      <c r="A75" s="77"/>
      <c r="H75" s="77"/>
      <c r="J75" s="163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</row>
    <row r="76" spans="1:256" ht="15.75">
      <c r="A76" s="77"/>
      <c r="H76" s="77"/>
      <c r="J76" s="163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</row>
    <row r="77" spans="1:256" ht="15.75">
      <c r="A77" s="77"/>
      <c r="H77" s="77"/>
      <c r="J77" s="163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</row>
    <row r="78" spans="1:256" ht="15.75">
      <c r="A78" s="77"/>
      <c r="H78" s="77"/>
      <c r="J78" s="163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256" ht="15.75">
      <c r="A79" s="77"/>
      <c r="H79" s="77"/>
      <c r="J79" s="163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</row>
    <row r="80" spans="1:256" ht="15.75">
      <c r="A80" s="77"/>
      <c r="H80" s="77"/>
      <c r="J80" s="163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</row>
    <row r="81" spans="1:256" ht="15.75">
      <c r="A81" s="77"/>
      <c r="H81" s="77"/>
      <c r="J81" s="163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</row>
    <row r="82" spans="1:256" ht="15.75">
      <c r="A82" s="77"/>
      <c r="H82" s="77"/>
      <c r="J82" s="163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T82" s="77"/>
      <c r="IU82" s="77"/>
      <c r="IV82" s="77"/>
    </row>
    <row r="83" spans="1:256" ht="15.75">
      <c r="A83" s="77"/>
      <c r="H83" s="77"/>
      <c r="J83" s="163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  <c r="IU83" s="77"/>
      <c r="IV83" s="77"/>
    </row>
    <row r="84" spans="1:256" ht="15.75">
      <c r="A84" s="77"/>
      <c r="H84" s="77"/>
      <c r="J84" s="163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  <c r="IT84" s="77"/>
      <c r="IU84" s="77"/>
      <c r="IV84" s="77"/>
    </row>
    <row r="85" spans="1:256" ht="15.75">
      <c r="A85" s="77"/>
      <c r="H85" s="77"/>
      <c r="J85" s="163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  <c r="IT85" s="77"/>
      <c r="IU85" s="77"/>
      <c r="IV85" s="77"/>
    </row>
    <row r="86" spans="1:256" ht="15.75">
      <c r="A86" s="77"/>
      <c r="H86" s="77"/>
      <c r="J86" s="163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  <c r="IT86" s="77"/>
      <c r="IU86" s="77"/>
      <c r="IV86" s="77"/>
    </row>
    <row r="87" spans="1:256" ht="15.75">
      <c r="A87" s="77"/>
      <c r="H87" s="77"/>
      <c r="J87" s="163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  <c r="IT87" s="77"/>
      <c r="IU87" s="77"/>
      <c r="IV87" s="77"/>
    </row>
    <row r="88" spans="1:256" ht="15.75">
      <c r="A88" s="77"/>
      <c r="H88" s="77"/>
      <c r="J88" s="163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  <c r="IV88" s="77"/>
    </row>
    <row r="89" spans="1:256" ht="15.75">
      <c r="A89" s="77"/>
      <c r="H89" s="77"/>
      <c r="J89" s="163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  <c r="IT89" s="77"/>
      <c r="IU89" s="77"/>
      <c r="IV89" s="77"/>
    </row>
    <row r="90" spans="1:256" ht="15.75">
      <c r="A90" s="77"/>
      <c r="H90" s="77"/>
      <c r="J90" s="163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  <c r="IT90" s="77"/>
      <c r="IU90" s="77"/>
      <c r="IV90" s="77"/>
    </row>
    <row r="91" spans="1:256" ht="15.75">
      <c r="A91" s="77"/>
      <c r="H91" s="77"/>
      <c r="J91" s="163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  <c r="IT91" s="77"/>
      <c r="IU91" s="77"/>
      <c r="IV91" s="77"/>
    </row>
    <row r="92" spans="1:256" ht="15.75">
      <c r="A92" s="77"/>
      <c r="H92" s="77"/>
      <c r="J92" s="163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  <c r="GF92" s="77"/>
      <c r="GG92" s="77"/>
      <c r="GH92" s="77"/>
      <c r="GI92" s="77"/>
      <c r="GJ92" s="77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  <c r="IT92" s="77"/>
      <c r="IU92" s="77"/>
      <c r="IV92" s="77"/>
    </row>
    <row r="93" spans="1:256" ht="15.75">
      <c r="A93" s="77"/>
      <c r="H93" s="77"/>
      <c r="J93" s="163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  <c r="IT93" s="77"/>
      <c r="IU93" s="77"/>
      <c r="IV93" s="77"/>
    </row>
    <row r="94" spans="1:256" ht="15.75">
      <c r="A94" s="77"/>
      <c r="H94" s="77"/>
      <c r="J94" s="163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  <c r="IT94" s="77"/>
      <c r="IU94" s="77"/>
      <c r="IV94" s="77"/>
    </row>
    <row r="95" spans="1:256" ht="15.75">
      <c r="A95" s="77"/>
      <c r="H95" s="77"/>
      <c r="J95" s="163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</row>
    <row r="96" spans="1:256" ht="15.75">
      <c r="A96" s="77"/>
      <c r="H96" s="77"/>
      <c r="J96" s="163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7"/>
      <c r="IU96" s="77"/>
      <c r="IV96" s="77"/>
    </row>
    <row r="97" spans="1:256" ht="15.75">
      <c r="A97" s="77"/>
      <c r="H97" s="77"/>
      <c r="J97" s="163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T97" s="77"/>
      <c r="IU97" s="77"/>
      <c r="IV97" s="77"/>
    </row>
    <row r="98" spans="1:256" ht="15.75">
      <c r="A98" s="77"/>
      <c r="H98" s="77"/>
      <c r="J98" s="163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77"/>
      <c r="IU98" s="77"/>
      <c r="IV98" s="77"/>
    </row>
    <row r="99" spans="1:256" ht="15.75">
      <c r="A99" s="77"/>
      <c r="H99" s="77"/>
      <c r="J99" s="163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T99" s="77"/>
      <c r="IU99" s="77"/>
      <c r="IV99" s="77"/>
    </row>
    <row r="100" spans="1:256" ht="15.75">
      <c r="A100" s="77"/>
      <c r="H100" s="77"/>
      <c r="J100" s="163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  <c r="IV100" s="77"/>
    </row>
    <row r="101" spans="1:256" ht="15.75">
      <c r="A101" s="77"/>
      <c r="H101" s="77"/>
      <c r="J101" s="163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  <c r="IV101" s="77"/>
    </row>
    <row r="102" spans="1:256" ht="15.75">
      <c r="A102" s="77"/>
      <c r="H102" s="77"/>
      <c r="J102" s="163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7"/>
      <c r="HF102" s="77"/>
      <c r="HG102" s="77"/>
      <c r="HH102" s="77"/>
      <c r="HI102" s="77"/>
      <c r="HJ102" s="77"/>
      <c r="HK102" s="77"/>
      <c r="HL102" s="77"/>
      <c r="HM102" s="77"/>
      <c r="HN102" s="77"/>
      <c r="HO102" s="77"/>
      <c r="HP102" s="77"/>
      <c r="HQ102" s="77"/>
      <c r="HR102" s="77"/>
      <c r="HS102" s="77"/>
      <c r="HT102" s="77"/>
      <c r="HU102" s="77"/>
      <c r="HV102" s="77"/>
      <c r="HW102" s="77"/>
      <c r="HX102" s="77"/>
      <c r="HY102" s="77"/>
      <c r="HZ102" s="77"/>
      <c r="IA102" s="77"/>
      <c r="IB102" s="77"/>
      <c r="IC102" s="77"/>
      <c r="ID102" s="77"/>
      <c r="IE102" s="77"/>
      <c r="IF102" s="77"/>
      <c r="IG102" s="77"/>
      <c r="IH102" s="77"/>
      <c r="II102" s="77"/>
      <c r="IJ102" s="77"/>
      <c r="IK102" s="77"/>
      <c r="IL102" s="77"/>
      <c r="IM102" s="77"/>
      <c r="IN102" s="77"/>
      <c r="IO102" s="77"/>
      <c r="IP102" s="77"/>
      <c r="IQ102" s="77"/>
      <c r="IR102" s="77"/>
      <c r="IS102" s="77"/>
      <c r="IT102" s="77"/>
      <c r="IU102" s="77"/>
      <c r="IV102" s="77"/>
    </row>
    <row r="103" spans="1:256" ht="15.75">
      <c r="A103" s="77"/>
      <c r="H103" s="77"/>
      <c r="J103" s="163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7"/>
      <c r="HF103" s="77"/>
      <c r="HG103" s="77"/>
      <c r="HH103" s="77"/>
      <c r="HI103" s="77"/>
      <c r="HJ103" s="77"/>
      <c r="HK103" s="77"/>
      <c r="HL103" s="77"/>
      <c r="HM103" s="77"/>
      <c r="HN103" s="77"/>
      <c r="HO103" s="77"/>
      <c r="HP103" s="77"/>
      <c r="HQ103" s="77"/>
      <c r="HR103" s="77"/>
      <c r="HS103" s="77"/>
      <c r="HT103" s="77"/>
      <c r="HU103" s="77"/>
      <c r="HV103" s="77"/>
      <c r="HW103" s="77"/>
      <c r="HX103" s="77"/>
      <c r="HY103" s="77"/>
      <c r="HZ103" s="77"/>
      <c r="IA103" s="77"/>
      <c r="IB103" s="77"/>
      <c r="IC103" s="77"/>
      <c r="ID103" s="77"/>
      <c r="IE103" s="77"/>
      <c r="IF103" s="77"/>
      <c r="IG103" s="77"/>
      <c r="IH103" s="77"/>
      <c r="II103" s="77"/>
      <c r="IJ103" s="77"/>
      <c r="IK103" s="77"/>
      <c r="IL103" s="77"/>
      <c r="IM103" s="77"/>
      <c r="IN103" s="77"/>
      <c r="IO103" s="77"/>
      <c r="IP103" s="77"/>
      <c r="IQ103" s="77"/>
      <c r="IR103" s="77"/>
      <c r="IS103" s="77"/>
      <c r="IT103" s="77"/>
      <c r="IU103" s="77"/>
      <c r="IV103" s="77"/>
    </row>
    <row r="104" spans="1:256" ht="15.75">
      <c r="A104" s="77"/>
      <c r="H104" s="77"/>
      <c r="J104" s="163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7"/>
      <c r="HF104" s="77"/>
      <c r="HG104" s="77"/>
      <c r="HH104" s="77"/>
      <c r="HI104" s="77"/>
      <c r="HJ104" s="77"/>
      <c r="HK104" s="77"/>
      <c r="HL104" s="77"/>
      <c r="HM104" s="77"/>
      <c r="HN104" s="77"/>
      <c r="HO104" s="77"/>
      <c r="HP104" s="77"/>
      <c r="HQ104" s="77"/>
      <c r="HR104" s="77"/>
      <c r="HS104" s="77"/>
      <c r="HT104" s="77"/>
      <c r="HU104" s="77"/>
      <c r="HV104" s="77"/>
      <c r="HW104" s="77"/>
      <c r="HX104" s="77"/>
      <c r="HY104" s="77"/>
      <c r="HZ104" s="77"/>
      <c r="IA104" s="77"/>
      <c r="IB104" s="77"/>
      <c r="IC104" s="77"/>
      <c r="ID104" s="77"/>
      <c r="IE104" s="77"/>
      <c r="IF104" s="77"/>
      <c r="IG104" s="77"/>
      <c r="IH104" s="77"/>
      <c r="II104" s="77"/>
      <c r="IJ104" s="77"/>
      <c r="IK104" s="77"/>
      <c r="IL104" s="77"/>
      <c r="IM104" s="77"/>
      <c r="IN104" s="77"/>
      <c r="IO104" s="77"/>
      <c r="IP104" s="77"/>
      <c r="IQ104" s="77"/>
      <c r="IR104" s="77"/>
      <c r="IS104" s="77"/>
      <c r="IT104" s="77"/>
      <c r="IU104" s="77"/>
      <c r="IV104" s="77"/>
    </row>
    <row r="105" spans="1:256" ht="15.75">
      <c r="A105" s="77"/>
      <c r="H105" s="77"/>
      <c r="J105" s="163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7"/>
      <c r="HF105" s="77"/>
      <c r="HG105" s="77"/>
      <c r="HH105" s="77"/>
      <c r="HI105" s="77"/>
      <c r="HJ105" s="77"/>
      <c r="HK105" s="77"/>
      <c r="HL105" s="77"/>
      <c r="HM105" s="77"/>
      <c r="HN105" s="77"/>
      <c r="HO105" s="77"/>
      <c r="HP105" s="77"/>
      <c r="HQ105" s="77"/>
      <c r="HR105" s="77"/>
      <c r="HS105" s="77"/>
      <c r="HT105" s="77"/>
      <c r="HU105" s="77"/>
      <c r="HV105" s="77"/>
      <c r="HW105" s="77"/>
      <c r="HX105" s="77"/>
      <c r="HY105" s="77"/>
      <c r="HZ105" s="77"/>
      <c r="IA105" s="77"/>
      <c r="IB105" s="77"/>
      <c r="IC105" s="77"/>
      <c r="ID105" s="77"/>
      <c r="IE105" s="77"/>
      <c r="IF105" s="77"/>
      <c r="IG105" s="77"/>
      <c r="IH105" s="77"/>
      <c r="II105" s="77"/>
      <c r="IJ105" s="77"/>
      <c r="IK105" s="77"/>
      <c r="IL105" s="77"/>
      <c r="IM105" s="77"/>
      <c r="IN105" s="77"/>
      <c r="IO105" s="77"/>
      <c r="IP105" s="77"/>
      <c r="IQ105" s="77"/>
      <c r="IR105" s="77"/>
      <c r="IS105" s="77"/>
      <c r="IT105" s="77"/>
      <c r="IU105" s="77"/>
      <c r="IV105" s="77"/>
    </row>
    <row r="106" spans="1:256" ht="15.75">
      <c r="A106" s="77"/>
      <c r="H106" s="77"/>
      <c r="J106" s="163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7"/>
      <c r="HF106" s="77"/>
      <c r="HG106" s="77"/>
      <c r="HH106" s="77"/>
      <c r="HI106" s="77"/>
      <c r="HJ106" s="77"/>
      <c r="HK106" s="77"/>
      <c r="HL106" s="77"/>
      <c r="HM106" s="77"/>
      <c r="HN106" s="77"/>
      <c r="HO106" s="77"/>
      <c r="HP106" s="77"/>
      <c r="HQ106" s="77"/>
      <c r="HR106" s="77"/>
      <c r="HS106" s="77"/>
      <c r="HT106" s="77"/>
      <c r="HU106" s="77"/>
      <c r="HV106" s="77"/>
      <c r="HW106" s="77"/>
      <c r="HX106" s="77"/>
      <c r="HY106" s="77"/>
      <c r="HZ106" s="77"/>
      <c r="IA106" s="77"/>
      <c r="IB106" s="77"/>
      <c r="IC106" s="77"/>
      <c r="ID106" s="77"/>
      <c r="IE106" s="77"/>
      <c r="IF106" s="77"/>
      <c r="IG106" s="77"/>
      <c r="IH106" s="77"/>
      <c r="II106" s="77"/>
      <c r="IJ106" s="77"/>
      <c r="IK106" s="77"/>
      <c r="IL106" s="77"/>
      <c r="IM106" s="77"/>
      <c r="IN106" s="77"/>
      <c r="IO106" s="77"/>
      <c r="IP106" s="77"/>
      <c r="IQ106" s="77"/>
      <c r="IR106" s="77"/>
      <c r="IS106" s="77"/>
      <c r="IT106" s="77"/>
      <c r="IU106" s="77"/>
      <c r="IV106" s="77"/>
    </row>
    <row r="107" spans="1:256" ht="15.75">
      <c r="A107" s="77"/>
      <c r="H107" s="77"/>
      <c r="J107" s="163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  <c r="IP107" s="77"/>
      <c r="IQ107" s="77"/>
      <c r="IR107" s="77"/>
      <c r="IS107" s="77"/>
      <c r="IT107" s="77"/>
      <c r="IU107" s="77"/>
      <c r="IV107" s="77"/>
    </row>
    <row r="108" spans="1:256" ht="15.75">
      <c r="A108" s="77"/>
      <c r="H108" s="77"/>
      <c r="J108" s="163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  <c r="IP108" s="77"/>
      <c r="IQ108" s="77"/>
      <c r="IR108" s="77"/>
      <c r="IS108" s="77"/>
      <c r="IT108" s="77"/>
      <c r="IU108" s="77"/>
      <c r="IV108" s="77"/>
    </row>
    <row r="109" spans="1:256" ht="15.75">
      <c r="A109" s="77"/>
      <c r="H109" s="77"/>
      <c r="J109" s="163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7"/>
      <c r="HF109" s="77"/>
      <c r="HG109" s="77"/>
      <c r="HH109" s="77"/>
      <c r="HI109" s="77"/>
      <c r="HJ109" s="77"/>
      <c r="HK109" s="77"/>
      <c r="HL109" s="77"/>
      <c r="HM109" s="77"/>
      <c r="HN109" s="77"/>
      <c r="HO109" s="77"/>
      <c r="HP109" s="77"/>
      <c r="HQ109" s="77"/>
      <c r="HR109" s="77"/>
      <c r="HS109" s="77"/>
      <c r="HT109" s="77"/>
      <c r="HU109" s="77"/>
      <c r="HV109" s="77"/>
      <c r="HW109" s="77"/>
      <c r="HX109" s="77"/>
      <c r="HY109" s="77"/>
      <c r="HZ109" s="77"/>
      <c r="IA109" s="77"/>
      <c r="IB109" s="77"/>
      <c r="IC109" s="77"/>
      <c r="ID109" s="77"/>
      <c r="IE109" s="77"/>
      <c r="IF109" s="77"/>
      <c r="IG109" s="77"/>
      <c r="IH109" s="77"/>
      <c r="II109" s="77"/>
      <c r="IJ109" s="77"/>
      <c r="IK109" s="77"/>
      <c r="IL109" s="77"/>
      <c r="IM109" s="77"/>
      <c r="IN109" s="77"/>
      <c r="IO109" s="77"/>
      <c r="IP109" s="77"/>
      <c r="IQ109" s="77"/>
      <c r="IR109" s="77"/>
      <c r="IS109" s="77"/>
      <c r="IT109" s="77"/>
      <c r="IU109" s="77"/>
      <c r="IV109" s="77"/>
    </row>
    <row r="110" spans="1:256" ht="15.75">
      <c r="A110" s="77"/>
      <c r="H110" s="77"/>
      <c r="J110" s="163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7"/>
      <c r="HF110" s="77"/>
      <c r="HG110" s="77"/>
      <c r="HH110" s="77"/>
      <c r="HI110" s="77"/>
      <c r="HJ110" s="77"/>
      <c r="HK110" s="77"/>
      <c r="HL110" s="77"/>
      <c r="HM110" s="77"/>
      <c r="HN110" s="77"/>
      <c r="HO110" s="77"/>
      <c r="HP110" s="77"/>
      <c r="HQ110" s="77"/>
      <c r="HR110" s="77"/>
      <c r="HS110" s="77"/>
      <c r="HT110" s="77"/>
      <c r="HU110" s="77"/>
      <c r="HV110" s="77"/>
      <c r="HW110" s="77"/>
      <c r="HX110" s="77"/>
      <c r="HY110" s="77"/>
      <c r="HZ110" s="77"/>
      <c r="IA110" s="77"/>
      <c r="IB110" s="77"/>
      <c r="IC110" s="77"/>
      <c r="ID110" s="77"/>
      <c r="IE110" s="77"/>
      <c r="IF110" s="77"/>
      <c r="IG110" s="77"/>
      <c r="IH110" s="77"/>
      <c r="II110" s="77"/>
      <c r="IJ110" s="77"/>
      <c r="IK110" s="77"/>
      <c r="IL110" s="77"/>
      <c r="IM110" s="77"/>
      <c r="IN110" s="77"/>
      <c r="IO110" s="77"/>
      <c r="IP110" s="77"/>
      <c r="IQ110" s="77"/>
      <c r="IR110" s="77"/>
      <c r="IS110" s="77"/>
      <c r="IT110" s="77"/>
      <c r="IU110" s="77"/>
      <c r="IV110" s="77"/>
    </row>
    <row r="111" spans="1:256" ht="15.75">
      <c r="A111" s="77"/>
      <c r="H111" s="77"/>
      <c r="J111" s="163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7"/>
      <c r="HF111" s="77"/>
      <c r="HG111" s="77"/>
      <c r="HH111" s="77"/>
      <c r="HI111" s="77"/>
      <c r="HJ111" s="77"/>
      <c r="HK111" s="77"/>
      <c r="HL111" s="77"/>
      <c r="HM111" s="77"/>
      <c r="HN111" s="77"/>
      <c r="HO111" s="77"/>
      <c r="HP111" s="77"/>
      <c r="HQ111" s="77"/>
      <c r="HR111" s="77"/>
      <c r="HS111" s="77"/>
      <c r="HT111" s="77"/>
      <c r="HU111" s="77"/>
      <c r="HV111" s="77"/>
      <c r="HW111" s="77"/>
      <c r="HX111" s="77"/>
      <c r="HY111" s="77"/>
      <c r="HZ111" s="77"/>
      <c r="IA111" s="77"/>
      <c r="IB111" s="77"/>
      <c r="IC111" s="77"/>
      <c r="ID111" s="77"/>
      <c r="IE111" s="77"/>
      <c r="IF111" s="77"/>
      <c r="IG111" s="77"/>
      <c r="IH111" s="77"/>
      <c r="II111" s="77"/>
      <c r="IJ111" s="77"/>
      <c r="IK111" s="77"/>
      <c r="IL111" s="77"/>
      <c r="IM111" s="77"/>
      <c r="IN111" s="77"/>
      <c r="IO111" s="77"/>
      <c r="IP111" s="77"/>
      <c r="IQ111" s="77"/>
      <c r="IR111" s="77"/>
      <c r="IS111" s="77"/>
      <c r="IT111" s="77"/>
      <c r="IU111" s="77"/>
      <c r="IV111" s="77"/>
    </row>
    <row r="112" spans="1:256" ht="15.75">
      <c r="A112" s="77"/>
      <c r="H112" s="77"/>
      <c r="J112" s="163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7"/>
      <c r="HF112" s="77"/>
      <c r="HG112" s="77"/>
      <c r="HH112" s="77"/>
      <c r="HI112" s="77"/>
      <c r="HJ112" s="77"/>
      <c r="HK112" s="77"/>
      <c r="HL112" s="77"/>
      <c r="HM112" s="77"/>
      <c r="HN112" s="77"/>
      <c r="HO112" s="77"/>
      <c r="HP112" s="77"/>
      <c r="HQ112" s="77"/>
      <c r="HR112" s="77"/>
      <c r="HS112" s="77"/>
      <c r="HT112" s="77"/>
      <c r="HU112" s="77"/>
      <c r="HV112" s="77"/>
      <c r="HW112" s="77"/>
      <c r="HX112" s="77"/>
      <c r="HY112" s="77"/>
      <c r="HZ112" s="77"/>
      <c r="IA112" s="77"/>
      <c r="IB112" s="77"/>
      <c r="IC112" s="77"/>
      <c r="ID112" s="77"/>
      <c r="IE112" s="77"/>
      <c r="IF112" s="77"/>
      <c r="IG112" s="77"/>
      <c r="IH112" s="77"/>
      <c r="II112" s="77"/>
      <c r="IJ112" s="77"/>
      <c r="IK112" s="77"/>
      <c r="IL112" s="77"/>
      <c r="IM112" s="77"/>
      <c r="IN112" s="77"/>
      <c r="IO112" s="77"/>
      <c r="IP112" s="77"/>
      <c r="IQ112" s="77"/>
      <c r="IR112" s="77"/>
      <c r="IS112" s="77"/>
      <c r="IT112" s="77"/>
      <c r="IU112" s="77"/>
      <c r="IV112" s="77"/>
    </row>
    <row r="113" spans="1:256" ht="15.75">
      <c r="A113" s="77"/>
      <c r="H113" s="77"/>
      <c r="J113" s="163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7"/>
      <c r="HF113" s="77"/>
      <c r="HG113" s="77"/>
      <c r="HH113" s="77"/>
      <c r="HI113" s="77"/>
      <c r="HJ113" s="77"/>
      <c r="HK113" s="77"/>
      <c r="HL113" s="77"/>
      <c r="HM113" s="77"/>
      <c r="HN113" s="77"/>
      <c r="HO113" s="77"/>
      <c r="HP113" s="77"/>
      <c r="HQ113" s="77"/>
      <c r="HR113" s="77"/>
      <c r="HS113" s="77"/>
      <c r="HT113" s="77"/>
      <c r="HU113" s="77"/>
      <c r="HV113" s="77"/>
      <c r="HW113" s="77"/>
      <c r="HX113" s="77"/>
      <c r="HY113" s="77"/>
      <c r="HZ113" s="77"/>
      <c r="IA113" s="77"/>
      <c r="IB113" s="77"/>
      <c r="IC113" s="77"/>
      <c r="ID113" s="77"/>
      <c r="IE113" s="77"/>
      <c r="IF113" s="77"/>
      <c r="IG113" s="77"/>
      <c r="IH113" s="77"/>
      <c r="II113" s="77"/>
      <c r="IJ113" s="77"/>
      <c r="IK113" s="77"/>
      <c r="IL113" s="77"/>
      <c r="IM113" s="77"/>
      <c r="IN113" s="77"/>
      <c r="IO113" s="77"/>
      <c r="IP113" s="77"/>
      <c r="IQ113" s="77"/>
      <c r="IR113" s="77"/>
      <c r="IS113" s="77"/>
      <c r="IT113" s="77"/>
      <c r="IU113" s="77"/>
      <c r="IV113" s="77"/>
    </row>
    <row r="114" spans="1:256" ht="15.75">
      <c r="A114" s="77"/>
      <c r="H114" s="77"/>
      <c r="J114" s="163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7"/>
      <c r="HF114" s="77"/>
      <c r="HG114" s="77"/>
      <c r="HH114" s="77"/>
      <c r="HI114" s="77"/>
      <c r="HJ114" s="77"/>
      <c r="HK114" s="77"/>
      <c r="HL114" s="77"/>
      <c r="HM114" s="77"/>
      <c r="HN114" s="77"/>
      <c r="HO114" s="77"/>
      <c r="HP114" s="77"/>
      <c r="HQ114" s="77"/>
      <c r="HR114" s="77"/>
      <c r="HS114" s="77"/>
      <c r="HT114" s="77"/>
      <c r="HU114" s="77"/>
      <c r="HV114" s="77"/>
      <c r="HW114" s="77"/>
      <c r="HX114" s="77"/>
      <c r="HY114" s="77"/>
      <c r="HZ114" s="77"/>
      <c r="IA114" s="77"/>
      <c r="IB114" s="77"/>
      <c r="IC114" s="77"/>
      <c r="ID114" s="77"/>
      <c r="IE114" s="77"/>
      <c r="IF114" s="77"/>
      <c r="IG114" s="77"/>
      <c r="IH114" s="77"/>
      <c r="II114" s="77"/>
      <c r="IJ114" s="77"/>
      <c r="IK114" s="77"/>
      <c r="IL114" s="77"/>
      <c r="IM114" s="77"/>
      <c r="IN114" s="77"/>
      <c r="IO114" s="77"/>
      <c r="IP114" s="77"/>
      <c r="IQ114" s="77"/>
      <c r="IR114" s="77"/>
      <c r="IS114" s="77"/>
      <c r="IT114" s="77"/>
      <c r="IU114" s="77"/>
      <c r="IV114" s="77"/>
    </row>
    <row r="115" spans="1:256" ht="15.75">
      <c r="A115" s="77"/>
      <c r="H115" s="77"/>
      <c r="J115" s="163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  <c r="IT115" s="77"/>
      <c r="IU115" s="77"/>
      <c r="IV115" s="77"/>
    </row>
    <row r="116" spans="1:256" ht="15.75">
      <c r="A116" s="77"/>
      <c r="H116" s="77"/>
      <c r="J116" s="163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7"/>
      <c r="HF116" s="77"/>
      <c r="HG116" s="77"/>
      <c r="HH116" s="77"/>
      <c r="HI116" s="77"/>
      <c r="HJ116" s="77"/>
      <c r="HK116" s="77"/>
      <c r="HL116" s="77"/>
      <c r="HM116" s="77"/>
      <c r="HN116" s="77"/>
      <c r="HO116" s="77"/>
      <c r="HP116" s="77"/>
      <c r="HQ116" s="77"/>
      <c r="HR116" s="77"/>
      <c r="HS116" s="77"/>
      <c r="HT116" s="77"/>
      <c r="HU116" s="77"/>
      <c r="HV116" s="77"/>
      <c r="HW116" s="77"/>
      <c r="HX116" s="77"/>
      <c r="HY116" s="77"/>
      <c r="HZ116" s="77"/>
      <c r="IA116" s="77"/>
      <c r="IB116" s="77"/>
      <c r="IC116" s="77"/>
      <c r="ID116" s="77"/>
      <c r="IE116" s="77"/>
      <c r="IF116" s="77"/>
      <c r="IG116" s="77"/>
      <c r="IH116" s="77"/>
      <c r="II116" s="77"/>
      <c r="IJ116" s="77"/>
      <c r="IK116" s="77"/>
      <c r="IL116" s="77"/>
      <c r="IM116" s="77"/>
      <c r="IN116" s="77"/>
      <c r="IO116" s="77"/>
      <c r="IP116" s="77"/>
      <c r="IQ116" s="77"/>
      <c r="IR116" s="77"/>
      <c r="IS116" s="77"/>
      <c r="IT116" s="77"/>
      <c r="IU116" s="77"/>
      <c r="IV116" s="77"/>
    </row>
    <row r="117" spans="1:256" ht="15.75">
      <c r="A117" s="77"/>
      <c r="H117" s="77"/>
      <c r="J117" s="163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7"/>
      <c r="HF117" s="77"/>
      <c r="HG117" s="77"/>
      <c r="HH117" s="77"/>
      <c r="HI117" s="77"/>
      <c r="HJ117" s="77"/>
      <c r="HK117" s="77"/>
      <c r="HL117" s="77"/>
      <c r="HM117" s="77"/>
      <c r="HN117" s="77"/>
      <c r="HO117" s="77"/>
      <c r="HP117" s="77"/>
      <c r="HQ117" s="77"/>
      <c r="HR117" s="77"/>
      <c r="HS117" s="77"/>
      <c r="HT117" s="77"/>
      <c r="HU117" s="77"/>
      <c r="HV117" s="77"/>
      <c r="HW117" s="77"/>
      <c r="HX117" s="77"/>
      <c r="HY117" s="77"/>
      <c r="HZ117" s="77"/>
      <c r="IA117" s="77"/>
      <c r="IB117" s="77"/>
      <c r="IC117" s="77"/>
      <c r="ID117" s="77"/>
      <c r="IE117" s="77"/>
      <c r="IF117" s="77"/>
      <c r="IG117" s="77"/>
      <c r="IH117" s="77"/>
      <c r="II117" s="77"/>
      <c r="IJ117" s="77"/>
      <c r="IK117" s="77"/>
      <c r="IL117" s="77"/>
      <c r="IM117" s="77"/>
      <c r="IN117" s="77"/>
      <c r="IO117" s="77"/>
      <c r="IP117" s="77"/>
      <c r="IQ117" s="77"/>
      <c r="IR117" s="77"/>
      <c r="IS117" s="77"/>
      <c r="IT117" s="77"/>
      <c r="IU117" s="77"/>
      <c r="IV117" s="77"/>
    </row>
    <row r="118" spans="1:256" ht="15.75">
      <c r="A118" s="77"/>
      <c r="H118" s="77"/>
      <c r="J118" s="163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7"/>
      <c r="HF118" s="77"/>
      <c r="HG118" s="77"/>
      <c r="HH118" s="77"/>
      <c r="HI118" s="77"/>
      <c r="HJ118" s="77"/>
      <c r="HK118" s="77"/>
      <c r="HL118" s="77"/>
      <c r="HM118" s="77"/>
      <c r="HN118" s="77"/>
      <c r="HO118" s="77"/>
      <c r="HP118" s="77"/>
      <c r="HQ118" s="77"/>
      <c r="HR118" s="77"/>
      <c r="HS118" s="77"/>
      <c r="HT118" s="77"/>
      <c r="HU118" s="77"/>
      <c r="HV118" s="77"/>
      <c r="HW118" s="77"/>
      <c r="HX118" s="77"/>
      <c r="HY118" s="77"/>
      <c r="HZ118" s="77"/>
      <c r="IA118" s="77"/>
      <c r="IB118" s="77"/>
      <c r="IC118" s="77"/>
      <c r="ID118" s="77"/>
      <c r="IE118" s="77"/>
      <c r="IF118" s="77"/>
      <c r="IG118" s="77"/>
      <c r="IH118" s="77"/>
      <c r="II118" s="77"/>
      <c r="IJ118" s="77"/>
      <c r="IK118" s="77"/>
      <c r="IL118" s="77"/>
      <c r="IM118" s="77"/>
      <c r="IN118" s="77"/>
      <c r="IO118" s="77"/>
      <c r="IP118" s="77"/>
      <c r="IQ118" s="77"/>
      <c r="IR118" s="77"/>
      <c r="IS118" s="77"/>
      <c r="IT118" s="77"/>
      <c r="IU118" s="77"/>
      <c r="IV118" s="77"/>
    </row>
    <row r="119" spans="1:256" ht="15.75">
      <c r="A119" s="77"/>
      <c r="H119" s="77"/>
      <c r="J119" s="163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7"/>
      <c r="HF119" s="77"/>
      <c r="HG119" s="77"/>
      <c r="HH119" s="77"/>
      <c r="HI119" s="77"/>
      <c r="HJ119" s="77"/>
      <c r="HK119" s="77"/>
      <c r="HL119" s="77"/>
      <c r="HM119" s="77"/>
      <c r="HN119" s="77"/>
      <c r="HO119" s="77"/>
      <c r="HP119" s="77"/>
      <c r="HQ119" s="77"/>
      <c r="HR119" s="77"/>
      <c r="HS119" s="77"/>
      <c r="HT119" s="77"/>
      <c r="HU119" s="77"/>
      <c r="HV119" s="77"/>
      <c r="HW119" s="77"/>
      <c r="HX119" s="77"/>
      <c r="HY119" s="77"/>
      <c r="HZ119" s="77"/>
      <c r="IA119" s="77"/>
      <c r="IB119" s="77"/>
      <c r="IC119" s="77"/>
      <c r="ID119" s="77"/>
      <c r="IE119" s="77"/>
      <c r="IF119" s="77"/>
      <c r="IG119" s="77"/>
      <c r="IH119" s="77"/>
      <c r="II119" s="77"/>
      <c r="IJ119" s="77"/>
      <c r="IK119" s="77"/>
      <c r="IL119" s="77"/>
      <c r="IM119" s="77"/>
      <c r="IN119" s="77"/>
      <c r="IO119" s="77"/>
      <c r="IP119" s="77"/>
      <c r="IQ119" s="77"/>
      <c r="IR119" s="77"/>
      <c r="IS119" s="77"/>
      <c r="IT119" s="77"/>
      <c r="IU119" s="77"/>
      <c r="IV119" s="77"/>
    </row>
    <row r="120" spans="1:256" ht="15.75">
      <c r="A120" s="77"/>
      <c r="H120" s="77"/>
      <c r="J120" s="163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7"/>
      <c r="HF120" s="77"/>
      <c r="HG120" s="77"/>
      <c r="HH120" s="77"/>
      <c r="HI120" s="77"/>
      <c r="HJ120" s="77"/>
      <c r="HK120" s="77"/>
      <c r="HL120" s="77"/>
      <c r="HM120" s="77"/>
      <c r="HN120" s="77"/>
      <c r="HO120" s="77"/>
      <c r="HP120" s="77"/>
      <c r="HQ120" s="77"/>
      <c r="HR120" s="77"/>
      <c r="HS120" s="77"/>
      <c r="HT120" s="77"/>
      <c r="HU120" s="77"/>
      <c r="HV120" s="77"/>
      <c r="HW120" s="77"/>
      <c r="HX120" s="77"/>
      <c r="HY120" s="77"/>
      <c r="HZ120" s="77"/>
      <c r="IA120" s="77"/>
      <c r="IB120" s="77"/>
      <c r="IC120" s="77"/>
      <c r="ID120" s="77"/>
      <c r="IE120" s="77"/>
      <c r="IF120" s="77"/>
      <c r="IG120" s="77"/>
      <c r="IH120" s="77"/>
      <c r="II120" s="77"/>
      <c r="IJ120" s="77"/>
      <c r="IK120" s="77"/>
      <c r="IL120" s="77"/>
      <c r="IM120" s="77"/>
      <c r="IN120" s="77"/>
      <c r="IO120" s="77"/>
      <c r="IP120" s="77"/>
      <c r="IQ120" s="77"/>
      <c r="IR120" s="77"/>
      <c r="IS120" s="77"/>
      <c r="IT120" s="77"/>
      <c r="IU120" s="77"/>
      <c r="IV120" s="77"/>
    </row>
    <row r="121" spans="1:256" ht="15.75">
      <c r="A121" s="77"/>
      <c r="H121" s="77"/>
      <c r="J121" s="163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7"/>
      <c r="HF121" s="77"/>
      <c r="HG121" s="77"/>
      <c r="HH121" s="77"/>
      <c r="HI121" s="77"/>
      <c r="HJ121" s="77"/>
      <c r="HK121" s="77"/>
      <c r="HL121" s="77"/>
      <c r="HM121" s="77"/>
      <c r="HN121" s="77"/>
      <c r="HO121" s="77"/>
      <c r="HP121" s="77"/>
      <c r="HQ121" s="77"/>
      <c r="HR121" s="77"/>
      <c r="HS121" s="77"/>
      <c r="HT121" s="77"/>
      <c r="HU121" s="77"/>
      <c r="HV121" s="77"/>
      <c r="HW121" s="77"/>
      <c r="HX121" s="77"/>
      <c r="HY121" s="77"/>
      <c r="HZ121" s="77"/>
      <c r="IA121" s="77"/>
      <c r="IB121" s="77"/>
      <c r="IC121" s="77"/>
      <c r="ID121" s="77"/>
      <c r="IE121" s="77"/>
      <c r="IF121" s="77"/>
      <c r="IG121" s="77"/>
      <c r="IH121" s="77"/>
      <c r="II121" s="77"/>
      <c r="IJ121" s="77"/>
      <c r="IK121" s="77"/>
      <c r="IL121" s="77"/>
      <c r="IM121" s="77"/>
      <c r="IN121" s="77"/>
      <c r="IO121" s="77"/>
      <c r="IP121" s="77"/>
      <c r="IQ121" s="77"/>
      <c r="IR121" s="77"/>
      <c r="IS121" s="77"/>
      <c r="IT121" s="77"/>
      <c r="IU121" s="77"/>
      <c r="IV121" s="77"/>
    </row>
    <row r="122" spans="1:256" ht="15.75">
      <c r="A122" s="77"/>
      <c r="H122" s="77"/>
      <c r="J122" s="163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7"/>
      <c r="HF122" s="77"/>
      <c r="HG122" s="77"/>
      <c r="HH122" s="77"/>
      <c r="HI122" s="77"/>
      <c r="HJ122" s="77"/>
      <c r="HK122" s="77"/>
      <c r="HL122" s="77"/>
      <c r="HM122" s="77"/>
      <c r="HN122" s="77"/>
      <c r="HO122" s="77"/>
      <c r="HP122" s="77"/>
      <c r="HQ122" s="77"/>
      <c r="HR122" s="77"/>
      <c r="HS122" s="77"/>
      <c r="HT122" s="77"/>
      <c r="HU122" s="77"/>
      <c r="HV122" s="77"/>
      <c r="HW122" s="77"/>
      <c r="HX122" s="77"/>
      <c r="HY122" s="77"/>
      <c r="HZ122" s="77"/>
      <c r="IA122" s="77"/>
      <c r="IB122" s="77"/>
      <c r="IC122" s="77"/>
      <c r="ID122" s="77"/>
      <c r="IE122" s="77"/>
      <c r="IF122" s="77"/>
      <c r="IG122" s="77"/>
      <c r="IH122" s="77"/>
      <c r="II122" s="77"/>
      <c r="IJ122" s="77"/>
      <c r="IK122" s="77"/>
      <c r="IL122" s="77"/>
      <c r="IM122" s="77"/>
      <c r="IN122" s="77"/>
      <c r="IO122" s="77"/>
      <c r="IP122" s="77"/>
      <c r="IQ122" s="77"/>
      <c r="IR122" s="77"/>
      <c r="IS122" s="77"/>
      <c r="IT122" s="77"/>
      <c r="IU122" s="77"/>
      <c r="IV122" s="77"/>
    </row>
    <row r="123" spans="1:256" ht="15.75">
      <c r="A123" s="77"/>
      <c r="H123" s="77"/>
      <c r="J123" s="163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7"/>
      <c r="HF123" s="77"/>
      <c r="HG123" s="77"/>
      <c r="HH123" s="77"/>
      <c r="HI123" s="77"/>
      <c r="HJ123" s="77"/>
      <c r="HK123" s="77"/>
      <c r="HL123" s="77"/>
      <c r="HM123" s="77"/>
      <c r="HN123" s="77"/>
      <c r="HO123" s="77"/>
      <c r="HP123" s="77"/>
      <c r="HQ123" s="77"/>
      <c r="HR123" s="77"/>
      <c r="HS123" s="77"/>
      <c r="HT123" s="77"/>
      <c r="HU123" s="77"/>
      <c r="HV123" s="77"/>
      <c r="HW123" s="77"/>
      <c r="HX123" s="77"/>
      <c r="HY123" s="77"/>
      <c r="HZ123" s="77"/>
      <c r="IA123" s="77"/>
      <c r="IB123" s="77"/>
      <c r="IC123" s="77"/>
      <c r="ID123" s="77"/>
      <c r="IE123" s="77"/>
      <c r="IF123" s="77"/>
      <c r="IG123" s="77"/>
      <c r="IH123" s="77"/>
      <c r="II123" s="77"/>
      <c r="IJ123" s="77"/>
      <c r="IK123" s="77"/>
      <c r="IL123" s="77"/>
      <c r="IM123" s="77"/>
      <c r="IN123" s="77"/>
      <c r="IO123" s="77"/>
      <c r="IP123" s="77"/>
      <c r="IQ123" s="77"/>
      <c r="IR123" s="77"/>
      <c r="IS123" s="77"/>
      <c r="IT123" s="77"/>
      <c r="IU123" s="77"/>
      <c r="IV123" s="77"/>
    </row>
    <row r="124" spans="1:256" ht="15.75">
      <c r="A124" s="77"/>
      <c r="H124" s="77"/>
      <c r="J124" s="163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7"/>
      <c r="HF124" s="77"/>
      <c r="HG124" s="77"/>
      <c r="HH124" s="77"/>
      <c r="HI124" s="77"/>
      <c r="HJ124" s="77"/>
      <c r="HK124" s="77"/>
      <c r="HL124" s="77"/>
      <c r="HM124" s="77"/>
      <c r="HN124" s="77"/>
      <c r="HO124" s="77"/>
      <c r="HP124" s="77"/>
      <c r="HQ124" s="77"/>
      <c r="HR124" s="77"/>
      <c r="HS124" s="77"/>
      <c r="HT124" s="77"/>
      <c r="HU124" s="77"/>
      <c r="HV124" s="77"/>
      <c r="HW124" s="77"/>
      <c r="HX124" s="77"/>
      <c r="HY124" s="77"/>
      <c r="HZ124" s="77"/>
      <c r="IA124" s="77"/>
      <c r="IB124" s="77"/>
      <c r="IC124" s="77"/>
      <c r="ID124" s="77"/>
      <c r="IE124" s="77"/>
      <c r="IF124" s="77"/>
      <c r="IG124" s="77"/>
      <c r="IH124" s="77"/>
      <c r="II124" s="77"/>
      <c r="IJ124" s="77"/>
      <c r="IK124" s="77"/>
      <c r="IL124" s="77"/>
      <c r="IM124" s="77"/>
      <c r="IN124" s="77"/>
      <c r="IO124" s="77"/>
      <c r="IP124" s="77"/>
      <c r="IQ124" s="77"/>
      <c r="IR124" s="77"/>
      <c r="IS124" s="77"/>
      <c r="IT124" s="77"/>
      <c r="IU124" s="77"/>
      <c r="IV124" s="77"/>
    </row>
    <row r="125" spans="1:256" ht="15.75">
      <c r="A125" s="77"/>
      <c r="H125" s="77"/>
      <c r="J125" s="163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7"/>
      <c r="HF125" s="77"/>
      <c r="HG125" s="77"/>
      <c r="HH125" s="77"/>
      <c r="HI125" s="77"/>
      <c r="HJ125" s="77"/>
      <c r="HK125" s="77"/>
      <c r="HL125" s="77"/>
      <c r="HM125" s="77"/>
      <c r="HN125" s="77"/>
      <c r="HO125" s="77"/>
      <c r="HP125" s="77"/>
      <c r="HQ125" s="77"/>
      <c r="HR125" s="77"/>
      <c r="HS125" s="77"/>
      <c r="HT125" s="77"/>
      <c r="HU125" s="77"/>
      <c r="HV125" s="77"/>
      <c r="HW125" s="77"/>
      <c r="HX125" s="77"/>
      <c r="HY125" s="77"/>
      <c r="HZ125" s="77"/>
      <c r="IA125" s="77"/>
      <c r="IB125" s="77"/>
      <c r="IC125" s="77"/>
      <c r="ID125" s="77"/>
      <c r="IE125" s="77"/>
      <c r="IF125" s="77"/>
      <c r="IG125" s="77"/>
      <c r="IH125" s="77"/>
      <c r="II125" s="77"/>
      <c r="IJ125" s="77"/>
      <c r="IK125" s="77"/>
      <c r="IL125" s="77"/>
      <c r="IM125" s="77"/>
      <c r="IN125" s="77"/>
      <c r="IO125" s="77"/>
      <c r="IP125" s="77"/>
      <c r="IQ125" s="77"/>
      <c r="IR125" s="77"/>
      <c r="IS125" s="77"/>
      <c r="IT125" s="77"/>
      <c r="IU125" s="77"/>
      <c r="IV125" s="77"/>
    </row>
    <row r="126" spans="1:256" ht="15.75">
      <c r="A126" s="77"/>
      <c r="H126" s="77"/>
      <c r="J126" s="163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7"/>
      <c r="HF126" s="77"/>
      <c r="HG126" s="77"/>
      <c r="HH126" s="77"/>
      <c r="HI126" s="77"/>
      <c r="HJ126" s="77"/>
      <c r="HK126" s="77"/>
      <c r="HL126" s="77"/>
      <c r="HM126" s="77"/>
      <c r="HN126" s="77"/>
      <c r="HO126" s="77"/>
      <c r="HP126" s="77"/>
      <c r="HQ126" s="77"/>
      <c r="HR126" s="77"/>
      <c r="HS126" s="77"/>
      <c r="HT126" s="77"/>
      <c r="HU126" s="77"/>
      <c r="HV126" s="77"/>
      <c r="HW126" s="77"/>
      <c r="HX126" s="77"/>
      <c r="HY126" s="77"/>
      <c r="HZ126" s="77"/>
      <c r="IA126" s="77"/>
      <c r="IB126" s="77"/>
      <c r="IC126" s="77"/>
      <c r="ID126" s="77"/>
      <c r="IE126" s="77"/>
      <c r="IF126" s="77"/>
      <c r="IG126" s="77"/>
      <c r="IH126" s="77"/>
      <c r="II126" s="77"/>
      <c r="IJ126" s="77"/>
      <c r="IK126" s="77"/>
      <c r="IL126" s="77"/>
      <c r="IM126" s="77"/>
      <c r="IN126" s="77"/>
      <c r="IO126" s="77"/>
      <c r="IP126" s="77"/>
      <c r="IQ126" s="77"/>
      <c r="IR126" s="77"/>
      <c r="IS126" s="77"/>
      <c r="IT126" s="77"/>
      <c r="IU126" s="77"/>
      <c r="IV126" s="77"/>
    </row>
    <row r="127" spans="1:256" ht="15.75">
      <c r="A127" s="77"/>
      <c r="H127" s="77"/>
      <c r="J127" s="163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7"/>
      <c r="HF127" s="77"/>
      <c r="HG127" s="77"/>
      <c r="HH127" s="77"/>
      <c r="HI127" s="77"/>
      <c r="HJ127" s="77"/>
      <c r="HK127" s="77"/>
      <c r="HL127" s="77"/>
      <c r="HM127" s="77"/>
      <c r="HN127" s="77"/>
      <c r="HO127" s="77"/>
      <c r="HP127" s="77"/>
      <c r="HQ127" s="77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7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7"/>
      <c r="IQ127" s="77"/>
      <c r="IR127" s="77"/>
      <c r="IS127" s="77"/>
      <c r="IT127" s="77"/>
      <c r="IU127" s="77"/>
      <c r="IV127" s="77"/>
    </row>
    <row r="128" spans="1:256" ht="15.75">
      <c r="A128" s="77"/>
      <c r="H128" s="77"/>
      <c r="J128" s="163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  <c r="IR128" s="77"/>
      <c r="IS128" s="77"/>
      <c r="IT128" s="77"/>
      <c r="IU128" s="77"/>
      <c r="IV128" s="77"/>
    </row>
    <row r="129" spans="1:256" ht="15.75">
      <c r="A129" s="77"/>
      <c r="H129" s="77"/>
      <c r="J129" s="163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7"/>
      <c r="HF129" s="77"/>
      <c r="HG129" s="77"/>
      <c r="HH129" s="77"/>
      <c r="HI129" s="77"/>
      <c r="HJ129" s="77"/>
      <c r="HK129" s="77"/>
      <c r="HL129" s="77"/>
      <c r="HM129" s="77"/>
      <c r="HN129" s="77"/>
      <c r="HO129" s="77"/>
      <c r="HP129" s="77"/>
      <c r="HQ129" s="77"/>
      <c r="HR129" s="77"/>
      <c r="HS129" s="77"/>
      <c r="HT129" s="77"/>
      <c r="HU129" s="77"/>
      <c r="HV129" s="77"/>
      <c r="HW129" s="77"/>
      <c r="HX129" s="77"/>
      <c r="HY129" s="77"/>
      <c r="HZ129" s="77"/>
      <c r="IA129" s="77"/>
      <c r="IB129" s="77"/>
      <c r="IC129" s="77"/>
      <c r="ID129" s="77"/>
      <c r="IE129" s="77"/>
      <c r="IF129" s="77"/>
      <c r="IG129" s="77"/>
      <c r="IH129" s="77"/>
      <c r="II129" s="77"/>
      <c r="IJ129" s="77"/>
      <c r="IK129" s="77"/>
      <c r="IL129" s="77"/>
      <c r="IM129" s="77"/>
      <c r="IN129" s="77"/>
      <c r="IO129" s="77"/>
      <c r="IP129" s="77"/>
      <c r="IQ129" s="77"/>
      <c r="IR129" s="77"/>
      <c r="IS129" s="77"/>
      <c r="IT129" s="77"/>
      <c r="IU129" s="77"/>
      <c r="IV129" s="77"/>
    </row>
    <row r="130" spans="1:256" ht="15.75">
      <c r="A130" s="77"/>
      <c r="H130" s="77"/>
      <c r="J130" s="163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7"/>
      <c r="HF130" s="77"/>
      <c r="HG130" s="77"/>
      <c r="HH130" s="77"/>
      <c r="HI130" s="77"/>
      <c r="HJ130" s="77"/>
      <c r="HK130" s="77"/>
      <c r="HL130" s="77"/>
      <c r="HM130" s="77"/>
      <c r="HN130" s="77"/>
      <c r="HO130" s="77"/>
      <c r="HP130" s="77"/>
      <c r="HQ130" s="77"/>
      <c r="HR130" s="77"/>
      <c r="HS130" s="77"/>
      <c r="HT130" s="77"/>
      <c r="HU130" s="77"/>
      <c r="HV130" s="77"/>
      <c r="HW130" s="77"/>
      <c r="HX130" s="77"/>
      <c r="HY130" s="77"/>
      <c r="HZ130" s="77"/>
      <c r="IA130" s="77"/>
      <c r="IB130" s="77"/>
      <c r="IC130" s="77"/>
      <c r="ID130" s="77"/>
      <c r="IE130" s="77"/>
      <c r="IF130" s="77"/>
      <c r="IG130" s="77"/>
      <c r="IH130" s="77"/>
      <c r="II130" s="77"/>
      <c r="IJ130" s="77"/>
      <c r="IK130" s="77"/>
      <c r="IL130" s="77"/>
      <c r="IM130" s="77"/>
      <c r="IN130" s="77"/>
      <c r="IO130" s="77"/>
      <c r="IP130" s="77"/>
      <c r="IQ130" s="77"/>
      <c r="IR130" s="77"/>
      <c r="IS130" s="77"/>
      <c r="IT130" s="77"/>
      <c r="IU130" s="77"/>
      <c r="IV130" s="77"/>
    </row>
    <row r="131" spans="1:256" ht="15.75">
      <c r="A131" s="77"/>
      <c r="H131" s="77"/>
      <c r="J131" s="163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7"/>
      <c r="HF131" s="77"/>
      <c r="HG131" s="77"/>
      <c r="HH131" s="77"/>
      <c r="HI131" s="77"/>
      <c r="HJ131" s="77"/>
      <c r="HK131" s="77"/>
      <c r="HL131" s="77"/>
      <c r="HM131" s="77"/>
      <c r="HN131" s="77"/>
      <c r="HO131" s="77"/>
      <c r="HP131" s="77"/>
      <c r="HQ131" s="77"/>
      <c r="HR131" s="77"/>
      <c r="HS131" s="77"/>
      <c r="HT131" s="77"/>
      <c r="HU131" s="77"/>
      <c r="HV131" s="77"/>
      <c r="HW131" s="77"/>
      <c r="HX131" s="77"/>
      <c r="HY131" s="77"/>
      <c r="HZ131" s="77"/>
      <c r="IA131" s="77"/>
      <c r="IB131" s="77"/>
      <c r="IC131" s="77"/>
      <c r="ID131" s="77"/>
      <c r="IE131" s="77"/>
      <c r="IF131" s="77"/>
      <c r="IG131" s="77"/>
      <c r="IH131" s="77"/>
      <c r="II131" s="77"/>
      <c r="IJ131" s="77"/>
      <c r="IK131" s="77"/>
      <c r="IL131" s="77"/>
      <c r="IM131" s="77"/>
      <c r="IN131" s="77"/>
      <c r="IO131" s="77"/>
      <c r="IP131" s="77"/>
      <c r="IQ131" s="77"/>
      <c r="IR131" s="77"/>
      <c r="IS131" s="77"/>
      <c r="IT131" s="77"/>
      <c r="IU131" s="77"/>
      <c r="IV131" s="77"/>
    </row>
    <row r="132" spans="1:256" ht="15.75">
      <c r="A132" s="77"/>
      <c r="H132" s="77"/>
      <c r="J132" s="163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</row>
    <row r="133" spans="1:256" ht="15.75">
      <c r="A133" s="77"/>
      <c r="H133" s="77"/>
      <c r="J133" s="163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  <c r="FO133" s="77"/>
      <c r="FP133" s="77"/>
      <c r="FQ133" s="77"/>
      <c r="FR133" s="77"/>
      <c r="FS133" s="77"/>
      <c r="FT133" s="77"/>
      <c r="FU133" s="77"/>
      <c r="FV133" s="77"/>
      <c r="FW133" s="77"/>
      <c r="FX133" s="77"/>
      <c r="FY133" s="77"/>
      <c r="FZ133" s="77"/>
      <c r="GA133" s="77"/>
      <c r="GB133" s="77"/>
      <c r="GC133" s="77"/>
      <c r="GD133" s="77"/>
      <c r="GE133" s="77"/>
      <c r="GF133" s="77"/>
      <c r="GG133" s="77"/>
      <c r="GH133" s="77"/>
      <c r="GI133" s="77"/>
      <c r="GJ133" s="77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7"/>
      <c r="HF133" s="77"/>
      <c r="HG133" s="77"/>
      <c r="HH133" s="77"/>
      <c r="HI133" s="77"/>
      <c r="HJ133" s="77"/>
      <c r="HK133" s="77"/>
      <c r="HL133" s="77"/>
      <c r="HM133" s="77"/>
      <c r="HN133" s="77"/>
      <c r="HO133" s="77"/>
      <c r="HP133" s="77"/>
      <c r="HQ133" s="77"/>
      <c r="HR133" s="77"/>
      <c r="HS133" s="77"/>
      <c r="HT133" s="77"/>
      <c r="HU133" s="77"/>
      <c r="HV133" s="77"/>
      <c r="HW133" s="77"/>
      <c r="HX133" s="77"/>
      <c r="HY133" s="77"/>
      <c r="HZ133" s="77"/>
      <c r="IA133" s="77"/>
      <c r="IB133" s="77"/>
      <c r="IC133" s="77"/>
      <c r="ID133" s="77"/>
      <c r="IE133" s="77"/>
      <c r="IF133" s="77"/>
      <c r="IG133" s="77"/>
      <c r="IH133" s="77"/>
      <c r="II133" s="77"/>
      <c r="IJ133" s="77"/>
      <c r="IK133" s="77"/>
      <c r="IL133" s="77"/>
      <c r="IM133" s="77"/>
      <c r="IN133" s="77"/>
      <c r="IO133" s="77"/>
      <c r="IP133" s="77"/>
      <c r="IQ133" s="77"/>
      <c r="IR133" s="77"/>
      <c r="IS133" s="77"/>
      <c r="IT133" s="77"/>
      <c r="IU133" s="77"/>
      <c r="IV133" s="77"/>
    </row>
    <row r="134" spans="1:256" ht="15.75">
      <c r="A134" s="77"/>
      <c r="H134" s="77"/>
      <c r="J134" s="163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  <c r="FO134" s="77"/>
      <c r="FP134" s="77"/>
      <c r="FQ134" s="77"/>
      <c r="FR134" s="77"/>
      <c r="FS134" s="77"/>
      <c r="FT134" s="77"/>
      <c r="FU134" s="77"/>
      <c r="FV134" s="77"/>
      <c r="FW134" s="77"/>
      <c r="FX134" s="77"/>
      <c r="FY134" s="77"/>
      <c r="FZ134" s="77"/>
      <c r="GA134" s="77"/>
      <c r="GB134" s="77"/>
      <c r="GC134" s="77"/>
      <c r="GD134" s="77"/>
      <c r="GE134" s="77"/>
      <c r="GF134" s="77"/>
      <c r="GG134" s="77"/>
      <c r="GH134" s="77"/>
      <c r="GI134" s="77"/>
      <c r="GJ134" s="77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7"/>
      <c r="HF134" s="77"/>
      <c r="HG134" s="77"/>
      <c r="HH134" s="77"/>
      <c r="HI134" s="77"/>
      <c r="HJ134" s="77"/>
      <c r="HK134" s="77"/>
      <c r="HL134" s="77"/>
      <c r="HM134" s="77"/>
      <c r="HN134" s="77"/>
      <c r="HO134" s="77"/>
      <c r="HP134" s="77"/>
      <c r="HQ134" s="77"/>
      <c r="HR134" s="77"/>
      <c r="HS134" s="77"/>
      <c r="HT134" s="77"/>
      <c r="HU134" s="77"/>
      <c r="HV134" s="77"/>
      <c r="HW134" s="77"/>
      <c r="HX134" s="77"/>
      <c r="HY134" s="77"/>
      <c r="HZ134" s="77"/>
      <c r="IA134" s="77"/>
      <c r="IB134" s="77"/>
      <c r="IC134" s="77"/>
      <c r="ID134" s="77"/>
      <c r="IE134" s="77"/>
      <c r="IF134" s="77"/>
      <c r="IG134" s="77"/>
      <c r="IH134" s="77"/>
      <c r="II134" s="77"/>
      <c r="IJ134" s="77"/>
      <c r="IK134" s="77"/>
      <c r="IL134" s="77"/>
      <c r="IM134" s="77"/>
      <c r="IN134" s="77"/>
      <c r="IO134" s="77"/>
      <c r="IP134" s="77"/>
      <c r="IQ134" s="77"/>
      <c r="IR134" s="77"/>
      <c r="IS134" s="77"/>
      <c r="IT134" s="77"/>
      <c r="IU134" s="77"/>
      <c r="IV134" s="77"/>
    </row>
    <row r="135" spans="1:256" ht="15.75">
      <c r="A135" s="77"/>
      <c r="H135" s="77"/>
      <c r="J135" s="163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  <c r="FO135" s="77"/>
      <c r="FP135" s="77"/>
      <c r="FQ135" s="77"/>
      <c r="FR135" s="77"/>
      <c r="FS135" s="77"/>
      <c r="FT135" s="77"/>
      <c r="FU135" s="77"/>
      <c r="FV135" s="77"/>
      <c r="FW135" s="77"/>
      <c r="FX135" s="77"/>
      <c r="FY135" s="77"/>
      <c r="FZ135" s="77"/>
      <c r="GA135" s="77"/>
      <c r="GB135" s="77"/>
      <c r="GC135" s="77"/>
      <c r="GD135" s="77"/>
      <c r="GE135" s="77"/>
      <c r="GF135" s="77"/>
      <c r="GG135" s="77"/>
      <c r="GH135" s="77"/>
      <c r="GI135" s="77"/>
      <c r="GJ135" s="77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7"/>
      <c r="HF135" s="77"/>
      <c r="HG135" s="77"/>
      <c r="HH135" s="77"/>
      <c r="HI135" s="77"/>
      <c r="HJ135" s="77"/>
      <c r="HK135" s="77"/>
      <c r="HL135" s="77"/>
      <c r="HM135" s="77"/>
      <c r="HN135" s="77"/>
      <c r="HO135" s="77"/>
      <c r="HP135" s="77"/>
      <c r="HQ135" s="77"/>
      <c r="HR135" s="77"/>
      <c r="HS135" s="77"/>
      <c r="HT135" s="77"/>
      <c r="HU135" s="77"/>
      <c r="HV135" s="77"/>
      <c r="HW135" s="77"/>
      <c r="HX135" s="77"/>
      <c r="HY135" s="77"/>
      <c r="HZ135" s="77"/>
      <c r="IA135" s="77"/>
      <c r="IB135" s="77"/>
      <c r="IC135" s="77"/>
      <c r="ID135" s="77"/>
      <c r="IE135" s="77"/>
      <c r="IF135" s="77"/>
      <c r="IG135" s="77"/>
      <c r="IH135" s="77"/>
      <c r="II135" s="77"/>
      <c r="IJ135" s="77"/>
      <c r="IK135" s="77"/>
      <c r="IL135" s="77"/>
      <c r="IM135" s="77"/>
      <c r="IN135" s="77"/>
      <c r="IO135" s="77"/>
      <c r="IP135" s="77"/>
      <c r="IQ135" s="77"/>
      <c r="IR135" s="77"/>
      <c r="IS135" s="77"/>
      <c r="IT135" s="77"/>
      <c r="IU135" s="77"/>
      <c r="IV135" s="77"/>
    </row>
    <row r="136" spans="1:256" ht="15.75">
      <c r="A136" s="77"/>
      <c r="H136" s="77"/>
      <c r="J136" s="163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  <c r="FV136" s="77"/>
      <c r="FW136" s="77"/>
      <c r="FX136" s="77"/>
      <c r="FY136" s="77"/>
      <c r="FZ136" s="77"/>
      <c r="GA136" s="77"/>
      <c r="GB136" s="77"/>
      <c r="GC136" s="77"/>
      <c r="GD136" s="77"/>
      <c r="GE136" s="77"/>
      <c r="GF136" s="77"/>
      <c r="GG136" s="77"/>
      <c r="GH136" s="77"/>
      <c r="GI136" s="77"/>
      <c r="GJ136" s="77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7"/>
      <c r="HF136" s="77"/>
      <c r="HG136" s="77"/>
      <c r="HH136" s="77"/>
      <c r="HI136" s="77"/>
      <c r="HJ136" s="77"/>
      <c r="HK136" s="77"/>
      <c r="HL136" s="77"/>
      <c r="HM136" s="77"/>
      <c r="HN136" s="77"/>
      <c r="HO136" s="77"/>
      <c r="HP136" s="77"/>
      <c r="HQ136" s="77"/>
      <c r="HR136" s="77"/>
      <c r="HS136" s="77"/>
      <c r="HT136" s="77"/>
      <c r="HU136" s="77"/>
      <c r="HV136" s="77"/>
      <c r="HW136" s="77"/>
      <c r="HX136" s="77"/>
      <c r="HY136" s="77"/>
      <c r="HZ136" s="77"/>
      <c r="IA136" s="77"/>
      <c r="IB136" s="77"/>
      <c r="IC136" s="77"/>
      <c r="ID136" s="77"/>
      <c r="IE136" s="77"/>
      <c r="IF136" s="77"/>
      <c r="IG136" s="77"/>
      <c r="IH136" s="77"/>
      <c r="II136" s="77"/>
      <c r="IJ136" s="77"/>
      <c r="IK136" s="77"/>
      <c r="IL136" s="77"/>
      <c r="IM136" s="77"/>
      <c r="IN136" s="77"/>
      <c r="IO136" s="77"/>
      <c r="IP136" s="77"/>
      <c r="IQ136" s="77"/>
      <c r="IR136" s="77"/>
      <c r="IS136" s="77"/>
      <c r="IT136" s="77"/>
      <c r="IU136" s="77"/>
      <c r="IV136" s="77"/>
    </row>
    <row r="137" spans="1:256" ht="15.75">
      <c r="A137" s="77"/>
      <c r="H137" s="77"/>
      <c r="J137" s="163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  <c r="FV137" s="77"/>
      <c r="FW137" s="77"/>
      <c r="FX137" s="77"/>
      <c r="FY137" s="77"/>
      <c r="FZ137" s="77"/>
      <c r="GA137" s="77"/>
      <c r="GB137" s="77"/>
      <c r="GC137" s="77"/>
      <c r="GD137" s="77"/>
      <c r="GE137" s="77"/>
      <c r="GF137" s="77"/>
      <c r="GG137" s="77"/>
      <c r="GH137" s="77"/>
      <c r="GI137" s="77"/>
      <c r="GJ137" s="77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7"/>
      <c r="HF137" s="77"/>
      <c r="HG137" s="77"/>
      <c r="HH137" s="77"/>
      <c r="HI137" s="77"/>
      <c r="HJ137" s="77"/>
      <c r="HK137" s="77"/>
      <c r="HL137" s="77"/>
      <c r="HM137" s="77"/>
      <c r="HN137" s="77"/>
      <c r="HO137" s="77"/>
      <c r="HP137" s="77"/>
      <c r="HQ137" s="77"/>
      <c r="HR137" s="77"/>
      <c r="HS137" s="77"/>
      <c r="HT137" s="77"/>
      <c r="HU137" s="77"/>
      <c r="HV137" s="77"/>
      <c r="HW137" s="77"/>
      <c r="HX137" s="77"/>
      <c r="HY137" s="77"/>
      <c r="HZ137" s="77"/>
      <c r="IA137" s="77"/>
      <c r="IB137" s="77"/>
      <c r="IC137" s="77"/>
      <c r="ID137" s="77"/>
      <c r="IE137" s="77"/>
      <c r="IF137" s="77"/>
      <c r="IG137" s="77"/>
      <c r="IH137" s="77"/>
      <c r="II137" s="77"/>
      <c r="IJ137" s="77"/>
      <c r="IK137" s="77"/>
      <c r="IL137" s="77"/>
      <c r="IM137" s="77"/>
      <c r="IN137" s="77"/>
      <c r="IO137" s="77"/>
      <c r="IP137" s="77"/>
      <c r="IQ137" s="77"/>
      <c r="IR137" s="77"/>
      <c r="IS137" s="77"/>
      <c r="IT137" s="77"/>
      <c r="IU137" s="77"/>
      <c r="IV137" s="77"/>
    </row>
    <row r="138" spans="1:256" ht="15.75">
      <c r="A138" s="77"/>
      <c r="H138" s="77"/>
      <c r="J138" s="163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  <c r="FV138" s="77"/>
      <c r="FW138" s="77"/>
      <c r="FX138" s="77"/>
      <c r="FY138" s="77"/>
      <c r="FZ138" s="77"/>
      <c r="GA138" s="77"/>
      <c r="GB138" s="77"/>
      <c r="GC138" s="77"/>
      <c r="GD138" s="77"/>
      <c r="GE138" s="77"/>
      <c r="GF138" s="77"/>
      <c r="GG138" s="77"/>
      <c r="GH138" s="77"/>
      <c r="GI138" s="77"/>
      <c r="GJ138" s="77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7"/>
      <c r="HF138" s="77"/>
      <c r="HG138" s="77"/>
      <c r="HH138" s="77"/>
      <c r="HI138" s="77"/>
      <c r="HJ138" s="77"/>
      <c r="HK138" s="77"/>
      <c r="HL138" s="77"/>
      <c r="HM138" s="77"/>
      <c r="HN138" s="77"/>
      <c r="HO138" s="77"/>
      <c r="HP138" s="77"/>
      <c r="HQ138" s="77"/>
      <c r="HR138" s="77"/>
      <c r="HS138" s="77"/>
      <c r="HT138" s="77"/>
      <c r="HU138" s="77"/>
      <c r="HV138" s="77"/>
      <c r="HW138" s="77"/>
      <c r="HX138" s="77"/>
      <c r="HY138" s="77"/>
      <c r="HZ138" s="77"/>
      <c r="IA138" s="77"/>
      <c r="IB138" s="77"/>
      <c r="IC138" s="77"/>
      <c r="ID138" s="77"/>
      <c r="IE138" s="77"/>
      <c r="IF138" s="77"/>
      <c r="IG138" s="77"/>
      <c r="IH138" s="77"/>
      <c r="II138" s="77"/>
      <c r="IJ138" s="77"/>
      <c r="IK138" s="77"/>
      <c r="IL138" s="77"/>
      <c r="IM138" s="77"/>
      <c r="IN138" s="77"/>
      <c r="IO138" s="77"/>
      <c r="IP138" s="77"/>
      <c r="IQ138" s="77"/>
      <c r="IR138" s="77"/>
      <c r="IS138" s="77"/>
      <c r="IT138" s="77"/>
      <c r="IU138" s="77"/>
      <c r="IV138" s="77"/>
    </row>
    <row r="139" spans="1:256" ht="15.75">
      <c r="A139" s="77"/>
      <c r="H139" s="77"/>
      <c r="J139" s="163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  <c r="IG139" s="77"/>
      <c r="IH139" s="77"/>
      <c r="II139" s="77"/>
      <c r="IJ139" s="77"/>
      <c r="IK139" s="77"/>
      <c r="IL139" s="77"/>
      <c r="IM139" s="77"/>
      <c r="IN139" s="77"/>
      <c r="IO139" s="77"/>
      <c r="IP139" s="77"/>
      <c r="IQ139" s="77"/>
      <c r="IR139" s="77"/>
      <c r="IS139" s="77"/>
      <c r="IT139" s="77"/>
      <c r="IU139" s="77"/>
      <c r="IV139" s="77"/>
    </row>
    <row r="140" spans="1:256" ht="15.75">
      <c r="A140" s="77"/>
      <c r="H140" s="77"/>
      <c r="J140" s="163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  <c r="FO140" s="77"/>
      <c r="FP140" s="77"/>
      <c r="FQ140" s="77"/>
      <c r="FR140" s="77"/>
      <c r="FS140" s="77"/>
      <c r="FT140" s="77"/>
      <c r="FU140" s="77"/>
      <c r="FV140" s="77"/>
      <c r="FW140" s="77"/>
      <c r="FX140" s="77"/>
      <c r="FY140" s="77"/>
      <c r="FZ140" s="77"/>
      <c r="GA140" s="77"/>
      <c r="GB140" s="77"/>
      <c r="GC140" s="77"/>
      <c r="GD140" s="77"/>
      <c r="GE140" s="77"/>
      <c r="GF140" s="77"/>
      <c r="GG140" s="77"/>
      <c r="GH140" s="77"/>
      <c r="GI140" s="77"/>
      <c r="GJ140" s="77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7"/>
      <c r="HF140" s="77"/>
      <c r="HG140" s="77"/>
      <c r="HH140" s="77"/>
      <c r="HI140" s="77"/>
      <c r="HJ140" s="77"/>
      <c r="HK140" s="77"/>
      <c r="HL140" s="77"/>
      <c r="HM140" s="77"/>
      <c r="HN140" s="77"/>
      <c r="HO140" s="77"/>
      <c r="HP140" s="77"/>
      <c r="HQ140" s="77"/>
      <c r="HR140" s="77"/>
      <c r="HS140" s="77"/>
      <c r="HT140" s="77"/>
      <c r="HU140" s="77"/>
      <c r="HV140" s="77"/>
      <c r="HW140" s="77"/>
      <c r="HX140" s="77"/>
      <c r="HY140" s="77"/>
      <c r="HZ140" s="77"/>
      <c r="IA140" s="77"/>
      <c r="IB140" s="77"/>
      <c r="IC140" s="77"/>
      <c r="ID140" s="77"/>
      <c r="IE140" s="77"/>
      <c r="IF140" s="77"/>
      <c r="IG140" s="77"/>
      <c r="IH140" s="77"/>
      <c r="II140" s="77"/>
      <c r="IJ140" s="77"/>
      <c r="IK140" s="77"/>
      <c r="IL140" s="77"/>
      <c r="IM140" s="77"/>
      <c r="IN140" s="77"/>
      <c r="IO140" s="77"/>
      <c r="IP140" s="77"/>
      <c r="IQ140" s="77"/>
      <c r="IR140" s="77"/>
      <c r="IS140" s="77"/>
      <c r="IT140" s="77"/>
      <c r="IU140" s="77"/>
      <c r="IV140" s="77"/>
    </row>
    <row r="141" spans="1:256" ht="15.75">
      <c r="A141" s="77"/>
      <c r="H141" s="77"/>
      <c r="J141" s="163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  <c r="FO141" s="77"/>
      <c r="FP141" s="77"/>
      <c r="FQ141" s="77"/>
      <c r="FR141" s="77"/>
      <c r="FS141" s="77"/>
      <c r="FT141" s="77"/>
      <c r="FU141" s="77"/>
      <c r="FV141" s="77"/>
      <c r="FW141" s="77"/>
      <c r="FX141" s="77"/>
      <c r="FY141" s="77"/>
      <c r="FZ141" s="77"/>
      <c r="GA141" s="77"/>
      <c r="GB141" s="77"/>
      <c r="GC141" s="77"/>
      <c r="GD141" s="77"/>
      <c r="GE141" s="77"/>
      <c r="GF141" s="77"/>
      <c r="GG141" s="77"/>
      <c r="GH141" s="77"/>
      <c r="GI141" s="77"/>
      <c r="GJ141" s="77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7"/>
      <c r="HF141" s="77"/>
      <c r="HG141" s="77"/>
      <c r="HH141" s="77"/>
      <c r="HI141" s="77"/>
      <c r="HJ141" s="77"/>
      <c r="HK141" s="77"/>
      <c r="HL141" s="77"/>
      <c r="HM141" s="77"/>
      <c r="HN141" s="77"/>
      <c r="HO141" s="77"/>
      <c r="HP141" s="77"/>
      <c r="HQ141" s="77"/>
      <c r="HR141" s="77"/>
      <c r="HS141" s="77"/>
      <c r="HT141" s="77"/>
      <c r="HU141" s="77"/>
      <c r="HV141" s="77"/>
      <c r="HW141" s="77"/>
      <c r="HX141" s="77"/>
      <c r="HY141" s="77"/>
      <c r="HZ141" s="77"/>
      <c r="IA141" s="77"/>
      <c r="IB141" s="77"/>
      <c r="IC141" s="77"/>
      <c r="ID141" s="77"/>
      <c r="IE141" s="77"/>
      <c r="IF141" s="77"/>
      <c r="IG141" s="77"/>
      <c r="IH141" s="77"/>
      <c r="II141" s="77"/>
      <c r="IJ141" s="77"/>
      <c r="IK141" s="77"/>
      <c r="IL141" s="77"/>
      <c r="IM141" s="77"/>
      <c r="IN141" s="77"/>
      <c r="IO141" s="77"/>
      <c r="IP141" s="77"/>
      <c r="IQ141" s="77"/>
      <c r="IR141" s="77"/>
      <c r="IS141" s="77"/>
      <c r="IT141" s="77"/>
      <c r="IU141" s="77"/>
      <c r="IV141" s="77"/>
    </row>
    <row r="142" spans="1:256" ht="15.75">
      <c r="A142" s="77"/>
      <c r="H142" s="77"/>
      <c r="J142" s="163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  <c r="FO142" s="77"/>
      <c r="FP142" s="77"/>
      <c r="FQ142" s="77"/>
      <c r="FR142" s="77"/>
      <c r="FS142" s="77"/>
      <c r="FT142" s="77"/>
      <c r="FU142" s="77"/>
      <c r="FV142" s="77"/>
      <c r="FW142" s="77"/>
      <c r="FX142" s="77"/>
      <c r="FY142" s="77"/>
      <c r="FZ142" s="77"/>
      <c r="GA142" s="77"/>
      <c r="GB142" s="77"/>
      <c r="GC142" s="77"/>
      <c r="GD142" s="77"/>
      <c r="GE142" s="77"/>
      <c r="GF142" s="77"/>
      <c r="GG142" s="77"/>
      <c r="GH142" s="77"/>
      <c r="GI142" s="77"/>
      <c r="GJ142" s="77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7"/>
      <c r="HF142" s="77"/>
      <c r="HG142" s="77"/>
      <c r="HH142" s="77"/>
      <c r="HI142" s="77"/>
      <c r="HJ142" s="77"/>
      <c r="HK142" s="77"/>
      <c r="HL142" s="77"/>
      <c r="HM142" s="77"/>
      <c r="HN142" s="77"/>
      <c r="HO142" s="77"/>
      <c r="HP142" s="77"/>
      <c r="HQ142" s="77"/>
      <c r="HR142" s="77"/>
      <c r="HS142" s="77"/>
      <c r="HT142" s="77"/>
      <c r="HU142" s="77"/>
      <c r="HV142" s="77"/>
      <c r="HW142" s="77"/>
      <c r="HX142" s="77"/>
      <c r="HY142" s="77"/>
      <c r="HZ142" s="77"/>
      <c r="IA142" s="77"/>
      <c r="IB142" s="77"/>
      <c r="IC142" s="77"/>
      <c r="ID142" s="77"/>
      <c r="IE142" s="77"/>
      <c r="IF142" s="77"/>
      <c r="IG142" s="77"/>
      <c r="IH142" s="77"/>
      <c r="II142" s="77"/>
      <c r="IJ142" s="77"/>
      <c r="IK142" s="77"/>
      <c r="IL142" s="77"/>
      <c r="IM142" s="77"/>
      <c r="IN142" s="77"/>
      <c r="IO142" s="77"/>
      <c r="IP142" s="77"/>
      <c r="IQ142" s="77"/>
      <c r="IR142" s="77"/>
      <c r="IS142" s="77"/>
      <c r="IT142" s="77"/>
      <c r="IU142" s="77"/>
      <c r="IV142" s="77"/>
    </row>
    <row r="143" spans="1:256" ht="15.75">
      <c r="A143" s="77"/>
      <c r="H143" s="77"/>
      <c r="J143" s="163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  <c r="FO143" s="77"/>
      <c r="FP143" s="77"/>
      <c r="FQ143" s="77"/>
      <c r="FR143" s="77"/>
      <c r="FS143" s="77"/>
      <c r="FT143" s="77"/>
      <c r="FU143" s="77"/>
      <c r="FV143" s="77"/>
      <c r="FW143" s="77"/>
      <c r="FX143" s="77"/>
      <c r="FY143" s="77"/>
      <c r="FZ143" s="77"/>
      <c r="GA143" s="77"/>
      <c r="GB143" s="77"/>
      <c r="GC143" s="77"/>
      <c r="GD143" s="77"/>
      <c r="GE143" s="77"/>
      <c r="GF143" s="77"/>
      <c r="GG143" s="77"/>
      <c r="GH143" s="77"/>
      <c r="GI143" s="77"/>
      <c r="GJ143" s="77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7"/>
      <c r="HF143" s="77"/>
      <c r="HG143" s="77"/>
      <c r="HH143" s="77"/>
      <c r="HI143" s="77"/>
      <c r="HJ143" s="77"/>
      <c r="HK143" s="77"/>
      <c r="HL143" s="77"/>
      <c r="HM143" s="77"/>
      <c r="HN143" s="77"/>
      <c r="HO143" s="77"/>
      <c r="HP143" s="77"/>
      <c r="HQ143" s="77"/>
      <c r="HR143" s="77"/>
      <c r="HS143" s="77"/>
      <c r="HT143" s="77"/>
      <c r="HU143" s="77"/>
      <c r="HV143" s="77"/>
      <c r="HW143" s="77"/>
      <c r="HX143" s="77"/>
      <c r="HY143" s="77"/>
      <c r="HZ143" s="77"/>
      <c r="IA143" s="77"/>
      <c r="IB143" s="77"/>
      <c r="IC143" s="77"/>
      <c r="ID143" s="77"/>
      <c r="IE143" s="77"/>
      <c r="IF143" s="77"/>
      <c r="IG143" s="77"/>
      <c r="IH143" s="77"/>
      <c r="II143" s="77"/>
      <c r="IJ143" s="77"/>
      <c r="IK143" s="77"/>
      <c r="IL143" s="77"/>
      <c r="IM143" s="77"/>
      <c r="IN143" s="77"/>
      <c r="IO143" s="77"/>
      <c r="IP143" s="77"/>
      <c r="IQ143" s="77"/>
      <c r="IR143" s="77"/>
      <c r="IS143" s="77"/>
      <c r="IT143" s="77"/>
      <c r="IU143" s="77"/>
      <c r="IV143" s="77"/>
    </row>
    <row r="144" spans="1:256" ht="15.75">
      <c r="A144" s="77"/>
      <c r="H144" s="77"/>
      <c r="J144" s="163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  <c r="FO144" s="77"/>
      <c r="FP144" s="77"/>
      <c r="FQ144" s="77"/>
      <c r="FR144" s="77"/>
      <c r="FS144" s="77"/>
      <c r="FT144" s="77"/>
      <c r="FU144" s="77"/>
      <c r="FV144" s="77"/>
      <c r="FW144" s="77"/>
      <c r="FX144" s="77"/>
      <c r="FY144" s="77"/>
      <c r="FZ144" s="77"/>
      <c r="GA144" s="77"/>
      <c r="GB144" s="77"/>
      <c r="GC144" s="77"/>
      <c r="GD144" s="77"/>
      <c r="GE144" s="77"/>
      <c r="GF144" s="77"/>
      <c r="GG144" s="77"/>
      <c r="GH144" s="77"/>
      <c r="GI144" s="77"/>
      <c r="GJ144" s="77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7"/>
      <c r="HF144" s="77"/>
      <c r="HG144" s="77"/>
      <c r="HH144" s="77"/>
      <c r="HI144" s="77"/>
      <c r="HJ144" s="77"/>
      <c r="HK144" s="77"/>
      <c r="HL144" s="77"/>
      <c r="HM144" s="77"/>
      <c r="HN144" s="77"/>
      <c r="HO144" s="77"/>
      <c r="HP144" s="77"/>
      <c r="HQ144" s="77"/>
      <c r="HR144" s="77"/>
      <c r="HS144" s="77"/>
      <c r="HT144" s="77"/>
      <c r="HU144" s="77"/>
      <c r="HV144" s="77"/>
      <c r="HW144" s="77"/>
      <c r="HX144" s="77"/>
      <c r="HY144" s="77"/>
      <c r="HZ144" s="77"/>
      <c r="IA144" s="77"/>
      <c r="IB144" s="77"/>
      <c r="IC144" s="77"/>
      <c r="ID144" s="77"/>
      <c r="IE144" s="77"/>
      <c r="IF144" s="77"/>
      <c r="IG144" s="77"/>
      <c r="IH144" s="77"/>
      <c r="II144" s="77"/>
      <c r="IJ144" s="77"/>
      <c r="IK144" s="77"/>
      <c r="IL144" s="77"/>
      <c r="IM144" s="77"/>
      <c r="IN144" s="77"/>
      <c r="IO144" s="77"/>
      <c r="IP144" s="77"/>
      <c r="IQ144" s="77"/>
      <c r="IR144" s="77"/>
      <c r="IS144" s="77"/>
      <c r="IT144" s="77"/>
      <c r="IU144" s="77"/>
      <c r="IV144" s="77"/>
    </row>
    <row r="145" spans="1:256" ht="15.75">
      <c r="A145" s="77"/>
      <c r="H145" s="77"/>
      <c r="J145" s="163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  <c r="FO145" s="77"/>
      <c r="FP145" s="77"/>
      <c r="FQ145" s="77"/>
      <c r="FR145" s="77"/>
      <c r="FS145" s="77"/>
      <c r="FT145" s="77"/>
      <c r="FU145" s="77"/>
      <c r="FV145" s="77"/>
      <c r="FW145" s="77"/>
      <c r="FX145" s="77"/>
      <c r="FY145" s="77"/>
      <c r="FZ145" s="77"/>
      <c r="GA145" s="77"/>
      <c r="GB145" s="77"/>
      <c r="GC145" s="77"/>
      <c r="GD145" s="77"/>
      <c r="GE145" s="77"/>
      <c r="GF145" s="77"/>
      <c r="GG145" s="77"/>
      <c r="GH145" s="77"/>
      <c r="GI145" s="77"/>
      <c r="GJ145" s="77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7"/>
      <c r="HF145" s="77"/>
      <c r="HG145" s="77"/>
      <c r="HH145" s="77"/>
      <c r="HI145" s="77"/>
      <c r="HJ145" s="77"/>
      <c r="HK145" s="77"/>
      <c r="HL145" s="77"/>
      <c r="HM145" s="77"/>
      <c r="HN145" s="77"/>
      <c r="HO145" s="77"/>
      <c r="HP145" s="77"/>
      <c r="HQ145" s="77"/>
      <c r="HR145" s="77"/>
      <c r="HS145" s="77"/>
      <c r="HT145" s="77"/>
      <c r="HU145" s="77"/>
      <c r="HV145" s="77"/>
      <c r="HW145" s="77"/>
      <c r="HX145" s="77"/>
      <c r="HY145" s="77"/>
      <c r="HZ145" s="77"/>
      <c r="IA145" s="77"/>
      <c r="IB145" s="77"/>
      <c r="IC145" s="77"/>
      <c r="ID145" s="77"/>
      <c r="IE145" s="77"/>
      <c r="IF145" s="77"/>
      <c r="IG145" s="77"/>
      <c r="IH145" s="77"/>
      <c r="II145" s="77"/>
      <c r="IJ145" s="77"/>
      <c r="IK145" s="77"/>
      <c r="IL145" s="77"/>
      <c r="IM145" s="77"/>
      <c r="IN145" s="77"/>
      <c r="IO145" s="77"/>
      <c r="IP145" s="77"/>
      <c r="IQ145" s="77"/>
      <c r="IR145" s="77"/>
      <c r="IS145" s="77"/>
      <c r="IT145" s="77"/>
      <c r="IU145" s="77"/>
      <c r="IV145" s="77"/>
    </row>
    <row r="146" spans="1:256" ht="15.75">
      <c r="A146" s="77"/>
      <c r="H146" s="77"/>
      <c r="J146" s="163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  <c r="FV146" s="77"/>
      <c r="FW146" s="77"/>
      <c r="FX146" s="77"/>
      <c r="FY146" s="77"/>
      <c r="FZ146" s="77"/>
      <c r="GA146" s="77"/>
      <c r="GB146" s="77"/>
      <c r="GC146" s="77"/>
      <c r="GD146" s="77"/>
      <c r="GE146" s="77"/>
      <c r="GF146" s="77"/>
      <c r="GG146" s="77"/>
      <c r="GH146" s="77"/>
      <c r="GI146" s="77"/>
      <c r="GJ146" s="77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7"/>
      <c r="HF146" s="77"/>
      <c r="HG146" s="77"/>
      <c r="HH146" s="77"/>
      <c r="HI146" s="77"/>
      <c r="HJ146" s="77"/>
      <c r="HK146" s="77"/>
      <c r="HL146" s="77"/>
      <c r="HM146" s="77"/>
      <c r="HN146" s="77"/>
      <c r="HO146" s="77"/>
      <c r="HP146" s="77"/>
      <c r="HQ146" s="77"/>
      <c r="HR146" s="77"/>
      <c r="HS146" s="77"/>
      <c r="HT146" s="77"/>
      <c r="HU146" s="77"/>
      <c r="HV146" s="77"/>
      <c r="HW146" s="77"/>
      <c r="HX146" s="77"/>
      <c r="HY146" s="77"/>
      <c r="HZ146" s="77"/>
      <c r="IA146" s="77"/>
      <c r="IB146" s="77"/>
      <c r="IC146" s="77"/>
      <c r="ID146" s="77"/>
      <c r="IE146" s="77"/>
      <c r="IF146" s="77"/>
      <c r="IG146" s="77"/>
      <c r="IH146" s="77"/>
      <c r="II146" s="77"/>
      <c r="IJ146" s="77"/>
      <c r="IK146" s="77"/>
      <c r="IL146" s="77"/>
      <c r="IM146" s="77"/>
      <c r="IN146" s="77"/>
      <c r="IO146" s="77"/>
      <c r="IP146" s="77"/>
      <c r="IQ146" s="77"/>
      <c r="IR146" s="77"/>
      <c r="IS146" s="77"/>
      <c r="IT146" s="77"/>
      <c r="IU146" s="77"/>
      <c r="IV146" s="77"/>
    </row>
    <row r="147" spans="1:256" ht="15.75">
      <c r="A147" s="77"/>
      <c r="H147" s="77"/>
      <c r="J147" s="163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  <c r="IV147" s="77"/>
    </row>
    <row r="148" spans="1:256" ht="15.75">
      <c r="A148" s="77"/>
      <c r="H148" s="77"/>
      <c r="J148" s="163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  <c r="FO148" s="77"/>
      <c r="FP148" s="77"/>
      <c r="FQ148" s="77"/>
      <c r="FR148" s="77"/>
      <c r="FS148" s="77"/>
      <c r="FT148" s="77"/>
      <c r="FU148" s="77"/>
      <c r="FV148" s="77"/>
      <c r="FW148" s="77"/>
      <c r="FX148" s="77"/>
      <c r="FY148" s="77"/>
      <c r="FZ148" s="77"/>
      <c r="GA148" s="77"/>
      <c r="GB148" s="77"/>
      <c r="GC148" s="77"/>
      <c r="GD148" s="77"/>
      <c r="GE148" s="77"/>
      <c r="GF148" s="77"/>
      <c r="GG148" s="77"/>
      <c r="GH148" s="77"/>
      <c r="GI148" s="77"/>
      <c r="GJ148" s="77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7"/>
      <c r="HF148" s="77"/>
      <c r="HG148" s="77"/>
      <c r="HH148" s="77"/>
      <c r="HI148" s="77"/>
      <c r="HJ148" s="77"/>
      <c r="HK148" s="77"/>
      <c r="HL148" s="77"/>
      <c r="HM148" s="77"/>
      <c r="HN148" s="77"/>
      <c r="HO148" s="77"/>
      <c r="HP148" s="77"/>
      <c r="HQ148" s="77"/>
      <c r="HR148" s="77"/>
      <c r="HS148" s="77"/>
      <c r="HT148" s="77"/>
      <c r="HU148" s="77"/>
      <c r="HV148" s="77"/>
      <c r="HW148" s="77"/>
      <c r="HX148" s="77"/>
      <c r="HY148" s="77"/>
      <c r="HZ148" s="77"/>
      <c r="IA148" s="77"/>
      <c r="IB148" s="77"/>
      <c r="IC148" s="77"/>
      <c r="ID148" s="77"/>
      <c r="IE148" s="77"/>
      <c r="IF148" s="77"/>
      <c r="IG148" s="77"/>
      <c r="IH148" s="77"/>
      <c r="II148" s="77"/>
      <c r="IJ148" s="77"/>
      <c r="IK148" s="77"/>
      <c r="IL148" s="77"/>
      <c r="IM148" s="77"/>
      <c r="IN148" s="77"/>
      <c r="IO148" s="77"/>
      <c r="IP148" s="77"/>
      <c r="IQ148" s="77"/>
      <c r="IR148" s="77"/>
      <c r="IS148" s="77"/>
      <c r="IT148" s="77"/>
      <c r="IU148" s="77"/>
      <c r="IV148" s="77"/>
    </row>
    <row r="149" spans="1:256" ht="15.75">
      <c r="A149" s="77"/>
      <c r="H149" s="77"/>
      <c r="J149" s="163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  <c r="FO149" s="77"/>
      <c r="FP149" s="77"/>
      <c r="FQ149" s="77"/>
      <c r="FR149" s="77"/>
      <c r="FS149" s="77"/>
      <c r="FT149" s="77"/>
      <c r="FU149" s="77"/>
      <c r="FV149" s="77"/>
      <c r="FW149" s="77"/>
      <c r="FX149" s="77"/>
      <c r="FY149" s="77"/>
      <c r="FZ149" s="77"/>
      <c r="GA149" s="77"/>
      <c r="GB149" s="77"/>
      <c r="GC149" s="77"/>
      <c r="GD149" s="77"/>
      <c r="GE149" s="77"/>
      <c r="GF149" s="77"/>
      <c r="GG149" s="77"/>
      <c r="GH149" s="77"/>
      <c r="GI149" s="77"/>
      <c r="GJ149" s="77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7"/>
      <c r="HF149" s="77"/>
      <c r="HG149" s="77"/>
      <c r="HH149" s="77"/>
      <c r="HI149" s="77"/>
      <c r="HJ149" s="77"/>
      <c r="HK149" s="77"/>
      <c r="HL149" s="77"/>
      <c r="HM149" s="77"/>
      <c r="HN149" s="77"/>
      <c r="HO149" s="77"/>
      <c r="HP149" s="77"/>
      <c r="HQ149" s="77"/>
      <c r="HR149" s="77"/>
      <c r="HS149" s="77"/>
      <c r="HT149" s="77"/>
      <c r="HU149" s="77"/>
      <c r="HV149" s="77"/>
      <c r="HW149" s="77"/>
      <c r="HX149" s="77"/>
      <c r="HY149" s="77"/>
      <c r="HZ149" s="77"/>
      <c r="IA149" s="77"/>
      <c r="IB149" s="77"/>
      <c r="IC149" s="77"/>
      <c r="ID149" s="77"/>
      <c r="IE149" s="77"/>
      <c r="IF149" s="77"/>
      <c r="IG149" s="77"/>
      <c r="IH149" s="77"/>
      <c r="II149" s="77"/>
      <c r="IJ149" s="77"/>
      <c r="IK149" s="77"/>
      <c r="IL149" s="77"/>
      <c r="IM149" s="77"/>
      <c r="IN149" s="77"/>
      <c r="IO149" s="77"/>
      <c r="IP149" s="77"/>
      <c r="IQ149" s="77"/>
      <c r="IR149" s="77"/>
      <c r="IS149" s="77"/>
      <c r="IT149" s="77"/>
      <c r="IU149" s="77"/>
      <c r="IV149" s="77"/>
    </row>
    <row r="150" spans="1:256" ht="15.75">
      <c r="A150" s="77"/>
      <c r="H150" s="77"/>
      <c r="J150" s="163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  <c r="IA150" s="77"/>
      <c r="IB150" s="77"/>
      <c r="IC150" s="77"/>
      <c r="ID150" s="77"/>
      <c r="IE150" s="77"/>
      <c r="IF150" s="77"/>
      <c r="IG150" s="77"/>
      <c r="IH150" s="77"/>
      <c r="II150" s="77"/>
      <c r="IJ150" s="77"/>
      <c r="IK150" s="77"/>
      <c r="IL150" s="77"/>
      <c r="IM150" s="77"/>
      <c r="IN150" s="77"/>
      <c r="IO150" s="77"/>
      <c r="IP150" s="77"/>
      <c r="IQ150" s="77"/>
      <c r="IR150" s="77"/>
      <c r="IS150" s="77"/>
      <c r="IT150" s="77"/>
      <c r="IU150" s="77"/>
      <c r="IV150" s="77"/>
    </row>
    <row r="151" spans="1:256" ht="15.75">
      <c r="A151" s="77"/>
      <c r="H151" s="77"/>
      <c r="J151" s="163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  <c r="IA151" s="77"/>
      <c r="IB151" s="77"/>
      <c r="IC151" s="77"/>
      <c r="ID151" s="77"/>
      <c r="IE151" s="77"/>
      <c r="IF151" s="77"/>
      <c r="IG151" s="77"/>
      <c r="IH151" s="77"/>
      <c r="II151" s="77"/>
      <c r="IJ151" s="77"/>
      <c r="IK151" s="77"/>
      <c r="IL151" s="77"/>
      <c r="IM151" s="77"/>
      <c r="IN151" s="77"/>
      <c r="IO151" s="77"/>
      <c r="IP151" s="77"/>
      <c r="IQ151" s="77"/>
      <c r="IR151" s="77"/>
      <c r="IS151" s="77"/>
      <c r="IT151" s="77"/>
      <c r="IU151" s="77"/>
      <c r="IV151" s="77"/>
    </row>
    <row r="152" spans="1:256" ht="15.75">
      <c r="A152" s="77"/>
      <c r="H152" s="77"/>
      <c r="J152" s="163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  <c r="IA152" s="77"/>
      <c r="IB152" s="77"/>
      <c r="IC152" s="77"/>
      <c r="ID152" s="77"/>
      <c r="IE152" s="77"/>
      <c r="IF152" s="77"/>
      <c r="IG152" s="77"/>
      <c r="IH152" s="77"/>
      <c r="II152" s="77"/>
      <c r="IJ152" s="77"/>
      <c r="IK152" s="77"/>
      <c r="IL152" s="77"/>
      <c r="IM152" s="77"/>
      <c r="IN152" s="77"/>
      <c r="IO152" s="77"/>
      <c r="IP152" s="77"/>
      <c r="IQ152" s="77"/>
      <c r="IR152" s="77"/>
      <c r="IS152" s="77"/>
      <c r="IT152" s="77"/>
      <c r="IU152" s="77"/>
      <c r="IV152" s="77"/>
    </row>
    <row r="153" spans="1:256" ht="15.75">
      <c r="A153" s="77"/>
      <c r="H153" s="77"/>
      <c r="J153" s="163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  <c r="IA153" s="77"/>
      <c r="IB153" s="77"/>
      <c r="IC153" s="77"/>
      <c r="ID153" s="77"/>
      <c r="IE153" s="77"/>
      <c r="IF153" s="77"/>
      <c r="IG153" s="77"/>
      <c r="IH153" s="77"/>
      <c r="II153" s="77"/>
      <c r="IJ153" s="77"/>
      <c r="IK153" s="77"/>
      <c r="IL153" s="77"/>
      <c r="IM153" s="77"/>
      <c r="IN153" s="77"/>
      <c r="IO153" s="77"/>
      <c r="IP153" s="77"/>
      <c r="IQ153" s="77"/>
      <c r="IR153" s="77"/>
      <c r="IS153" s="77"/>
      <c r="IT153" s="77"/>
      <c r="IU153" s="77"/>
      <c r="IV153" s="77"/>
    </row>
    <row r="154" spans="1:256" ht="15.75">
      <c r="A154" s="77"/>
      <c r="H154" s="77"/>
      <c r="J154" s="163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  <c r="IA154" s="77"/>
      <c r="IB154" s="77"/>
      <c r="IC154" s="77"/>
      <c r="ID154" s="77"/>
      <c r="IE154" s="77"/>
      <c r="IF154" s="77"/>
      <c r="IG154" s="77"/>
      <c r="IH154" s="77"/>
      <c r="II154" s="77"/>
      <c r="IJ154" s="77"/>
      <c r="IK154" s="77"/>
      <c r="IL154" s="77"/>
      <c r="IM154" s="77"/>
      <c r="IN154" s="77"/>
      <c r="IO154" s="77"/>
      <c r="IP154" s="77"/>
      <c r="IQ154" s="77"/>
      <c r="IR154" s="77"/>
      <c r="IS154" s="77"/>
      <c r="IT154" s="77"/>
      <c r="IU154" s="77"/>
      <c r="IV154" s="77"/>
    </row>
    <row r="155" spans="1:256" ht="15.75">
      <c r="A155" s="77"/>
      <c r="H155" s="77"/>
      <c r="J155" s="163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  <c r="IA155" s="77"/>
      <c r="IB155" s="77"/>
      <c r="IC155" s="77"/>
      <c r="ID155" s="77"/>
      <c r="IE155" s="77"/>
      <c r="IF155" s="77"/>
      <c r="IG155" s="77"/>
      <c r="IH155" s="77"/>
      <c r="II155" s="77"/>
      <c r="IJ155" s="77"/>
      <c r="IK155" s="77"/>
      <c r="IL155" s="77"/>
      <c r="IM155" s="77"/>
      <c r="IN155" s="77"/>
      <c r="IO155" s="77"/>
      <c r="IP155" s="77"/>
      <c r="IQ155" s="77"/>
      <c r="IR155" s="77"/>
      <c r="IS155" s="77"/>
      <c r="IT155" s="77"/>
      <c r="IU155" s="77"/>
      <c r="IV155" s="77"/>
    </row>
    <row r="156" spans="1:256" ht="15.75">
      <c r="A156" s="77"/>
      <c r="H156" s="77"/>
      <c r="J156" s="163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  <c r="IA156" s="77"/>
      <c r="IB156" s="77"/>
      <c r="IC156" s="77"/>
      <c r="ID156" s="77"/>
      <c r="IE156" s="77"/>
      <c r="IF156" s="77"/>
      <c r="IG156" s="77"/>
      <c r="IH156" s="77"/>
      <c r="II156" s="77"/>
      <c r="IJ156" s="77"/>
      <c r="IK156" s="77"/>
      <c r="IL156" s="77"/>
      <c r="IM156" s="77"/>
      <c r="IN156" s="77"/>
      <c r="IO156" s="77"/>
      <c r="IP156" s="77"/>
      <c r="IQ156" s="77"/>
      <c r="IR156" s="77"/>
      <c r="IS156" s="77"/>
      <c r="IT156" s="77"/>
      <c r="IU156" s="77"/>
      <c r="IV156" s="77"/>
    </row>
    <row r="157" spans="1:256" ht="15.75">
      <c r="A157" s="77"/>
      <c r="H157" s="77"/>
      <c r="J157" s="163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  <c r="FO157" s="77"/>
      <c r="FP157" s="77"/>
      <c r="FQ157" s="77"/>
      <c r="FR157" s="77"/>
      <c r="FS157" s="77"/>
      <c r="FT157" s="77"/>
      <c r="FU157" s="77"/>
      <c r="FV157" s="77"/>
      <c r="FW157" s="77"/>
      <c r="FX157" s="77"/>
      <c r="FY157" s="77"/>
      <c r="FZ157" s="77"/>
      <c r="GA157" s="77"/>
      <c r="GB157" s="77"/>
      <c r="GC157" s="77"/>
      <c r="GD157" s="77"/>
      <c r="GE157" s="77"/>
      <c r="GF157" s="77"/>
      <c r="GG157" s="77"/>
      <c r="GH157" s="77"/>
      <c r="GI157" s="77"/>
      <c r="GJ157" s="77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7"/>
      <c r="HF157" s="77"/>
      <c r="HG157" s="77"/>
      <c r="HH157" s="77"/>
      <c r="HI157" s="77"/>
      <c r="HJ157" s="77"/>
      <c r="HK157" s="77"/>
      <c r="HL157" s="77"/>
      <c r="HM157" s="77"/>
      <c r="HN157" s="77"/>
      <c r="HO157" s="77"/>
      <c r="HP157" s="77"/>
      <c r="HQ157" s="77"/>
      <c r="HR157" s="77"/>
      <c r="HS157" s="77"/>
      <c r="HT157" s="77"/>
      <c r="HU157" s="77"/>
      <c r="HV157" s="77"/>
      <c r="HW157" s="77"/>
      <c r="HX157" s="77"/>
      <c r="HY157" s="77"/>
      <c r="HZ157" s="77"/>
      <c r="IA157" s="77"/>
      <c r="IB157" s="77"/>
      <c r="IC157" s="77"/>
      <c r="ID157" s="77"/>
      <c r="IE157" s="77"/>
      <c r="IF157" s="77"/>
      <c r="IG157" s="77"/>
      <c r="IH157" s="77"/>
      <c r="II157" s="77"/>
      <c r="IJ157" s="77"/>
      <c r="IK157" s="77"/>
      <c r="IL157" s="77"/>
      <c r="IM157" s="77"/>
      <c r="IN157" s="77"/>
      <c r="IO157" s="77"/>
      <c r="IP157" s="77"/>
      <c r="IQ157" s="77"/>
      <c r="IR157" s="77"/>
      <c r="IS157" s="77"/>
      <c r="IT157" s="77"/>
      <c r="IU157" s="77"/>
      <c r="IV157" s="77"/>
    </row>
    <row r="158" spans="1:256" ht="15.75">
      <c r="A158" s="77"/>
      <c r="H158" s="77"/>
      <c r="J158" s="163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  <c r="FO158" s="77"/>
      <c r="FP158" s="77"/>
      <c r="FQ158" s="77"/>
      <c r="FR158" s="77"/>
      <c r="FS158" s="77"/>
      <c r="FT158" s="77"/>
      <c r="FU158" s="77"/>
      <c r="FV158" s="77"/>
      <c r="FW158" s="77"/>
      <c r="FX158" s="77"/>
      <c r="FY158" s="77"/>
      <c r="FZ158" s="77"/>
      <c r="GA158" s="77"/>
      <c r="GB158" s="77"/>
      <c r="GC158" s="77"/>
      <c r="GD158" s="77"/>
      <c r="GE158" s="77"/>
      <c r="GF158" s="77"/>
      <c r="GG158" s="77"/>
      <c r="GH158" s="77"/>
      <c r="GI158" s="77"/>
      <c r="GJ158" s="77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7"/>
      <c r="HF158" s="77"/>
      <c r="HG158" s="77"/>
      <c r="HH158" s="77"/>
      <c r="HI158" s="77"/>
      <c r="HJ158" s="77"/>
      <c r="HK158" s="77"/>
      <c r="HL158" s="77"/>
      <c r="HM158" s="77"/>
      <c r="HN158" s="77"/>
      <c r="HO158" s="77"/>
      <c r="HP158" s="77"/>
      <c r="HQ158" s="77"/>
      <c r="HR158" s="77"/>
      <c r="HS158" s="77"/>
      <c r="HT158" s="77"/>
      <c r="HU158" s="77"/>
      <c r="HV158" s="77"/>
      <c r="HW158" s="77"/>
      <c r="HX158" s="77"/>
      <c r="HY158" s="77"/>
      <c r="HZ158" s="77"/>
      <c r="IA158" s="77"/>
      <c r="IB158" s="77"/>
      <c r="IC158" s="77"/>
      <c r="ID158" s="77"/>
      <c r="IE158" s="77"/>
      <c r="IF158" s="77"/>
      <c r="IG158" s="77"/>
      <c r="IH158" s="77"/>
      <c r="II158" s="77"/>
      <c r="IJ158" s="77"/>
      <c r="IK158" s="77"/>
      <c r="IL158" s="77"/>
      <c r="IM158" s="77"/>
      <c r="IN158" s="77"/>
      <c r="IO158" s="77"/>
      <c r="IP158" s="77"/>
      <c r="IQ158" s="77"/>
      <c r="IR158" s="77"/>
      <c r="IS158" s="77"/>
      <c r="IT158" s="77"/>
      <c r="IU158" s="77"/>
      <c r="IV158" s="77"/>
    </row>
    <row r="159" spans="1:256" ht="15.75">
      <c r="A159" s="77"/>
      <c r="H159" s="77"/>
      <c r="J159" s="163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  <c r="FO159" s="77"/>
      <c r="FP159" s="77"/>
      <c r="FQ159" s="77"/>
      <c r="FR159" s="77"/>
      <c r="FS159" s="77"/>
      <c r="FT159" s="77"/>
      <c r="FU159" s="77"/>
      <c r="FV159" s="77"/>
      <c r="FW159" s="77"/>
      <c r="FX159" s="77"/>
      <c r="FY159" s="77"/>
      <c r="FZ159" s="77"/>
      <c r="GA159" s="77"/>
      <c r="GB159" s="77"/>
      <c r="GC159" s="77"/>
      <c r="GD159" s="77"/>
      <c r="GE159" s="77"/>
      <c r="GF159" s="77"/>
      <c r="GG159" s="77"/>
      <c r="GH159" s="77"/>
      <c r="GI159" s="77"/>
      <c r="GJ159" s="77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7"/>
      <c r="HF159" s="77"/>
      <c r="HG159" s="77"/>
      <c r="HH159" s="77"/>
      <c r="HI159" s="77"/>
      <c r="HJ159" s="77"/>
      <c r="HK159" s="77"/>
      <c r="HL159" s="77"/>
      <c r="HM159" s="77"/>
      <c r="HN159" s="77"/>
      <c r="HO159" s="77"/>
      <c r="HP159" s="77"/>
      <c r="HQ159" s="77"/>
      <c r="HR159" s="77"/>
      <c r="HS159" s="77"/>
      <c r="HT159" s="77"/>
      <c r="HU159" s="77"/>
      <c r="HV159" s="77"/>
      <c r="HW159" s="77"/>
      <c r="HX159" s="77"/>
      <c r="HY159" s="77"/>
      <c r="HZ159" s="77"/>
      <c r="IA159" s="77"/>
      <c r="IB159" s="77"/>
      <c r="IC159" s="77"/>
      <c r="ID159" s="77"/>
      <c r="IE159" s="77"/>
      <c r="IF159" s="77"/>
      <c r="IG159" s="77"/>
      <c r="IH159" s="77"/>
      <c r="II159" s="77"/>
      <c r="IJ159" s="77"/>
      <c r="IK159" s="77"/>
      <c r="IL159" s="77"/>
      <c r="IM159" s="77"/>
      <c r="IN159" s="77"/>
      <c r="IO159" s="77"/>
      <c r="IP159" s="77"/>
      <c r="IQ159" s="77"/>
      <c r="IR159" s="77"/>
      <c r="IS159" s="77"/>
      <c r="IT159" s="77"/>
      <c r="IU159" s="77"/>
      <c r="IV159" s="77"/>
    </row>
    <row r="160" spans="1:256" ht="15.75">
      <c r="A160" s="77"/>
      <c r="H160" s="77"/>
      <c r="J160" s="163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  <c r="FO160" s="77"/>
      <c r="FP160" s="77"/>
      <c r="FQ160" s="77"/>
      <c r="FR160" s="77"/>
      <c r="FS160" s="77"/>
      <c r="FT160" s="77"/>
      <c r="FU160" s="77"/>
      <c r="FV160" s="77"/>
      <c r="FW160" s="77"/>
      <c r="FX160" s="77"/>
      <c r="FY160" s="77"/>
      <c r="FZ160" s="77"/>
      <c r="GA160" s="77"/>
      <c r="GB160" s="77"/>
      <c r="GC160" s="77"/>
      <c r="GD160" s="77"/>
      <c r="GE160" s="77"/>
      <c r="GF160" s="77"/>
      <c r="GG160" s="77"/>
      <c r="GH160" s="77"/>
      <c r="GI160" s="77"/>
      <c r="GJ160" s="77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7"/>
      <c r="HF160" s="77"/>
      <c r="HG160" s="77"/>
      <c r="HH160" s="77"/>
      <c r="HI160" s="77"/>
      <c r="HJ160" s="77"/>
      <c r="HK160" s="77"/>
      <c r="HL160" s="77"/>
      <c r="HM160" s="77"/>
      <c r="HN160" s="77"/>
      <c r="HO160" s="77"/>
      <c r="HP160" s="77"/>
      <c r="HQ160" s="77"/>
      <c r="HR160" s="77"/>
      <c r="HS160" s="77"/>
      <c r="HT160" s="77"/>
      <c r="HU160" s="77"/>
      <c r="HV160" s="77"/>
      <c r="HW160" s="77"/>
      <c r="HX160" s="77"/>
      <c r="HY160" s="77"/>
      <c r="HZ160" s="77"/>
      <c r="IA160" s="77"/>
      <c r="IB160" s="77"/>
      <c r="IC160" s="77"/>
      <c r="ID160" s="77"/>
      <c r="IE160" s="77"/>
      <c r="IF160" s="77"/>
      <c r="IG160" s="77"/>
      <c r="IH160" s="77"/>
      <c r="II160" s="77"/>
      <c r="IJ160" s="77"/>
      <c r="IK160" s="77"/>
      <c r="IL160" s="77"/>
      <c r="IM160" s="77"/>
      <c r="IN160" s="77"/>
      <c r="IO160" s="77"/>
      <c r="IP160" s="77"/>
      <c r="IQ160" s="77"/>
      <c r="IR160" s="77"/>
      <c r="IS160" s="77"/>
      <c r="IT160" s="77"/>
      <c r="IU160" s="77"/>
      <c r="IV160" s="77"/>
    </row>
    <row r="161" spans="1:256" ht="15.75">
      <c r="A161" s="77"/>
      <c r="H161" s="77"/>
      <c r="J161" s="163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  <c r="FO161" s="77"/>
      <c r="FP161" s="77"/>
      <c r="FQ161" s="77"/>
      <c r="FR161" s="77"/>
      <c r="FS161" s="77"/>
      <c r="FT161" s="77"/>
      <c r="FU161" s="77"/>
      <c r="FV161" s="77"/>
      <c r="FW161" s="77"/>
      <c r="FX161" s="77"/>
      <c r="FY161" s="77"/>
      <c r="FZ161" s="77"/>
      <c r="GA161" s="77"/>
      <c r="GB161" s="77"/>
      <c r="GC161" s="77"/>
      <c r="GD161" s="77"/>
      <c r="GE161" s="77"/>
      <c r="GF161" s="77"/>
      <c r="GG161" s="77"/>
      <c r="GH161" s="77"/>
      <c r="GI161" s="77"/>
      <c r="GJ161" s="77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7"/>
      <c r="HF161" s="77"/>
      <c r="HG161" s="77"/>
      <c r="HH161" s="77"/>
      <c r="HI161" s="77"/>
      <c r="HJ161" s="77"/>
      <c r="HK161" s="77"/>
      <c r="HL161" s="77"/>
      <c r="HM161" s="77"/>
      <c r="HN161" s="77"/>
      <c r="HO161" s="77"/>
      <c r="HP161" s="77"/>
      <c r="HQ161" s="77"/>
      <c r="HR161" s="77"/>
      <c r="HS161" s="77"/>
      <c r="HT161" s="77"/>
      <c r="HU161" s="77"/>
      <c r="HV161" s="77"/>
      <c r="HW161" s="77"/>
      <c r="HX161" s="77"/>
      <c r="HY161" s="77"/>
      <c r="HZ161" s="77"/>
      <c r="IA161" s="77"/>
      <c r="IB161" s="77"/>
      <c r="IC161" s="77"/>
      <c r="ID161" s="77"/>
      <c r="IE161" s="77"/>
      <c r="IF161" s="77"/>
      <c r="IG161" s="77"/>
      <c r="IH161" s="77"/>
      <c r="II161" s="77"/>
      <c r="IJ161" s="77"/>
      <c r="IK161" s="77"/>
      <c r="IL161" s="77"/>
      <c r="IM161" s="77"/>
      <c r="IN161" s="77"/>
      <c r="IO161" s="77"/>
      <c r="IP161" s="77"/>
      <c r="IQ161" s="77"/>
      <c r="IR161" s="77"/>
      <c r="IS161" s="77"/>
      <c r="IT161" s="77"/>
      <c r="IU161" s="77"/>
      <c r="IV161" s="77"/>
    </row>
    <row r="162" spans="1:256" ht="15.75">
      <c r="A162" s="77"/>
      <c r="H162" s="77"/>
      <c r="J162" s="163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  <c r="FO162" s="77"/>
      <c r="FP162" s="77"/>
      <c r="FQ162" s="77"/>
      <c r="FR162" s="77"/>
      <c r="FS162" s="77"/>
      <c r="FT162" s="77"/>
      <c r="FU162" s="77"/>
      <c r="FV162" s="77"/>
      <c r="FW162" s="77"/>
      <c r="FX162" s="77"/>
      <c r="FY162" s="77"/>
      <c r="FZ162" s="77"/>
      <c r="GA162" s="77"/>
      <c r="GB162" s="77"/>
      <c r="GC162" s="77"/>
      <c r="GD162" s="77"/>
      <c r="GE162" s="77"/>
      <c r="GF162" s="77"/>
      <c r="GG162" s="77"/>
      <c r="GH162" s="77"/>
      <c r="GI162" s="77"/>
      <c r="GJ162" s="77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7"/>
      <c r="HF162" s="77"/>
      <c r="HG162" s="77"/>
      <c r="HH162" s="77"/>
      <c r="HI162" s="77"/>
      <c r="HJ162" s="77"/>
      <c r="HK162" s="77"/>
      <c r="HL162" s="77"/>
      <c r="HM162" s="77"/>
      <c r="HN162" s="77"/>
      <c r="HO162" s="77"/>
      <c r="HP162" s="77"/>
      <c r="HQ162" s="77"/>
      <c r="HR162" s="77"/>
      <c r="HS162" s="77"/>
      <c r="HT162" s="77"/>
      <c r="HU162" s="77"/>
      <c r="HV162" s="77"/>
      <c r="HW162" s="77"/>
      <c r="HX162" s="77"/>
      <c r="HY162" s="77"/>
      <c r="HZ162" s="77"/>
      <c r="IA162" s="77"/>
      <c r="IB162" s="77"/>
      <c r="IC162" s="77"/>
      <c r="ID162" s="77"/>
      <c r="IE162" s="77"/>
      <c r="IF162" s="77"/>
      <c r="IG162" s="77"/>
      <c r="IH162" s="77"/>
      <c r="II162" s="77"/>
      <c r="IJ162" s="77"/>
      <c r="IK162" s="77"/>
      <c r="IL162" s="77"/>
      <c r="IM162" s="77"/>
      <c r="IN162" s="77"/>
      <c r="IO162" s="77"/>
      <c r="IP162" s="77"/>
      <c r="IQ162" s="77"/>
      <c r="IR162" s="77"/>
      <c r="IS162" s="77"/>
      <c r="IT162" s="77"/>
      <c r="IU162" s="77"/>
      <c r="IV162" s="77"/>
    </row>
    <row r="163" spans="1:256" ht="15.75">
      <c r="A163" s="77"/>
      <c r="H163" s="77"/>
      <c r="J163" s="163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  <c r="FO163" s="77"/>
      <c r="FP163" s="77"/>
      <c r="FQ163" s="77"/>
      <c r="FR163" s="77"/>
      <c r="FS163" s="77"/>
      <c r="FT163" s="77"/>
      <c r="FU163" s="77"/>
      <c r="FV163" s="77"/>
      <c r="FW163" s="77"/>
      <c r="FX163" s="77"/>
      <c r="FY163" s="77"/>
      <c r="FZ163" s="77"/>
      <c r="GA163" s="77"/>
      <c r="GB163" s="77"/>
      <c r="GC163" s="77"/>
      <c r="GD163" s="77"/>
      <c r="GE163" s="77"/>
      <c r="GF163" s="77"/>
      <c r="GG163" s="77"/>
      <c r="GH163" s="77"/>
      <c r="GI163" s="77"/>
      <c r="GJ163" s="77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7"/>
      <c r="HF163" s="77"/>
      <c r="HG163" s="77"/>
      <c r="HH163" s="77"/>
      <c r="HI163" s="77"/>
      <c r="HJ163" s="77"/>
      <c r="HK163" s="77"/>
      <c r="HL163" s="77"/>
      <c r="HM163" s="77"/>
      <c r="HN163" s="77"/>
      <c r="HO163" s="77"/>
      <c r="HP163" s="77"/>
      <c r="HQ163" s="77"/>
      <c r="HR163" s="77"/>
      <c r="HS163" s="77"/>
      <c r="HT163" s="77"/>
      <c r="HU163" s="77"/>
      <c r="HV163" s="77"/>
      <c r="HW163" s="77"/>
      <c r="HX163" s="77"/>
      <c r="HY163" s="77"/>
      <c r="HZ163" s="77"/>
      <c r="IA163" s="77"/>
      <c r="IB163" s="77"/>
      <c r="IC163" s="77"/>
      <c r="ID163" s="77"/>
      <c r="IE163" s="77"/>
      <c r="IF163" s="77"/>
      <c r="IG163" s="77"/>
      <c r="IH163" s="77"/>
      <c r="II163" s="77"/>
      <c r="IJ163" s="77"/>
      <c r="IK163" s="77"/>
      <c r="IL163" s="77"/>
      <c r="IM163" s="77"/>
      <c r="IN163" s="77"/>
      <c r="IO163" s="77"/>
      <c r="IP163" s="77"/>
      <c r="IQ163" s="77"/>
      <c r="IR163" s="77"/>
      <c r="IS163" s="77"/>
      <c r="IT163" s="77"/>
      <c r="IU163" s="77"/>
      <c r="IV163" s="77"/>
    </row>
    <row r="164" spans="1:256" ht="15.75">
      <c r="A164" s="77"/>
      <c r="H164" s="77"/>
      <c r="J164" s="163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  <c r="FO164" s="77"/>
      <c r="FP164" s="77"/>
      <c r="FQ164" s="77"/>
      <c r="FR164" s="77"/>
      <c r="FS164" s="77"/>
      <c r="FT164" s="77"/>
      <c r="FU164" s="77"/>
      <c r="FV164" s="77"/>
      <c r="FW164" s="77"/>
      <c r="FX164" s="77"/>
      <c r="FY164" s="77"/>
      <c r="FZ164" s="77"/>
      <c r="GA164" s="77"/>
      <c r="GB164" s="77"/>
      <c r="GC164" s="77"/>
      <c r="GD164" s="77"/>
      <c r="GE164" s="77"/>
      <c r="GF164" s="77"/>
      <c r="GG164" s="77"/>
      <c r="GH164" s="77"/>
      <c r="GI164" s="77"/>
      <c r="GJ164" s="77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7"/>
      <c r="HF164" s="77"/>
      <c r="HG164" s="77"/>
      <c r="HH164" s="77"/>
      <c r="HI164" s="77"/>
      <c r="HJ164" s="77"/>
      <c r="HK164" s="77"/>
      <c r="HL164" s="77"/>
      <c r="HM164" s="77"/>
      <c r="HN164" s="77"/>
      <c r="HO164" s="77"/>
      <c r="HP164" s="77"/>
      <c r="HQ164" s="77"/>
      <c r="HR164" s="77"/>
      <c r="HS164" s="77"/>
      <c r="HT164" s="77"/>
      <c r="HU164" s="77"/>
      <c r="HV164" s="77"/>
      <c r="HW164" s="77"/>
      <c r="HX164" s="77"/>
      <c r="HY164" s="77"/>
      <c r="HZ164" s="77"/>
      <c r="IA164" s="77"/>
      <c r="IB164" s="77"/>
      <c r="IC164" s="77"/>
      <c r="ID164" s="77"/>
      <c r="IE164" s="77"/>
      <c r="IF164" s="77"/>
      <c r="IG164" s="77"/>
      <c r="IH164" s="77"/>
      <c r="II164" s="77"/>
      <c r="IJ164" s="77"/>
      <c r="IK164" s="77"/>
      <c r="IL164" s="77"/>
      <c r="IM164" s="77"/>
      <c r="IN164" s="77"/>
      <c r="IO164" s="77"/>
      <c r="IP164" s="77"/>
      <c r="IQ164" s="77"/>
      <c r="IR164" s="77"/>
      <c r="IS164" s="77"/>
      <c r="IT164" s="77"/>
      <c r="IU164" s="77"/>
      <c r="IV164" s="77"/>
    </row>
    <row r="165" spans="1:256" ht="15.75">
      <c r="A165" s="77"/>
      <c r="H165" s="77"/>
      <c r="J165" s="163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  <c r="FO165" s="77"/>
      <c r="FP165" s="77"/>
      <c r="FQ165" s="77"/>
      <c r="FR165" s="77"/>
      <c r="FS165" s="77"/>
      <c r="FT165" s="77"/>
      <c r="FU165" s="77"/>
      <c r="FV165" s="77"/>
      <c r="FW165" s="77"/>
      <c r="FX165" s="77"/>
      <c r="FY165" s="77"/>
      <c r="FZ165" s="77"/>
      <c r="GA165" s="77"/>
      <c r="GB165" s="77"/>
      <c r="GC165" s="77"/>
      <c r="GD165" s="77"/>
      <c r="GE165" s="77"/>
      <c r="GF165" s="77"/>
      <c r="GG165" s="77"/>
      <c r="GH165" s="77"/>
      <c r="GI165" s="77"/>
      <c r="GJ165" s="77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7"/>
      <c r="HF165" s="77"/>
      <c r="HG165" s="77"/>
      <c r="HH165" s="77"/>
      <c r="HI165" s="77"/>
      <c r="HJ165" s="77"/>
      <c r="HK165" s="77"/>
      <c r="HL165" s="77"/>
      <c r="HM165" s="77"/>
      <c r="HN165" s="77"/>
      <c r="HO165" s="77"/>
      <c r="HP165" s="77"/>
      <c r="HQ165" s="77"/>
      <c r="HR165" s="77"/>
      <c r="HS165" s="77"/>
      <c r="HT165" s="77"/>
      <c r="HU165" s="77"/>
      <c r="HV165" s="77"/>
      <c r="HW165" s="77"/>
      <c r="HX165" s="77"/>
      <c r="HY165" s="77"/>
      <c r="HZ165" s="77"/>
      <c r="IA165" s="77"/>
      <c r="IB165" s="77"/>
      <c r="IC165" s="77"/>
      <c r="ID165" s="77"/>
      <c r="IE165" s="77"/>
      <c r="IF165" s="77"/>
      <c r="IG165" s="77"/>
      <c r="IH165" s="77"/>
      <c r="II165" s="77"/>
      <c r="IJ165" s="77"/>
      <c r="IK165" s="77"/>
      <c r="IL165" s="77"/>
      <c r="IM165" s="77"/>
      <c r="IN165" s="77"/>
      <c r="IO165" s="77"/>
      <c r="IP165" s="77"/>
      <c r="IQ165" s="77"/>
      <c r="IR165" s="77"/>
      <c r="IS165" s="77"/>
      <c r="IT165" s="77"/>
      <c r="IU165" s="77"/>
      <c r="IV165" s="77"/>
    </row>
    <row r="166" spans="1:256" ht="15.75">
      <c r="A166" s="77"/>
      <c r="H166" s="77"/>
      <c r="J166" s="163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  <c r="FO166" s="77"/>
      <c r="FP166" s="77"/>
      <c r="FQ166" s="77"/>
      <c r="FR166" s="77"/>
      <c r="FS166" s="77"/>
      <c r="FT166" s="77"/>
      <c r="FU166" s="77"/>
      <c r="FV166" s="77"/>
      <c r="FW166" s="77"/>
      <c r="FX166" s="77"/>
      <c r="FY166" s="77"/>
      <c r="FZ166" s="77"/>
      <c r="GA166" s="77"/>
      <c r="GB166" s="77"/>
      <c r="GC166" s="77"/>
      <c r="GD166" s="77"/>
      <c r="GE166" s="77"/>
      <c r="GF166" s="77"/>
      <c r="GG166" s="77"/>
      <c r="GH166" s="77"/>
      <c r="GI166" s="77"/>
      <c r="GJ166" s="77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7"/>
      <c r="HF166" s="77"/>
      <c r="HG166" s="77"/>
      <c r="HH166" s="77"/>
      <c r="HI166" s="77"/>
      <c r="HJ166" s="77"/>
      <c r="HK166" s="77"/>
      <c r="HL166" s="77"/>
      <c r="HM166" s="77"/>
      <c r="HN166" s="77"/>
      <c r="HO166" s="77"/>
      <c r="HP166" s="77"/>
      <c r="HQ166" s="77"/>
      <c r="HR166" s="77"/>
      <c r="HS166" s="77"/>
      <c r="HT166" s="77"/>
      <c r="HU166" s="77"/>
      <c r="HV166" s="77"/>
      <c r="HW166" s="77"/>
      <c r="HX166" s="77"/>
      <c r="HY166" s="77"/>
      <c r="HZ166" s="77"/>
      <c r="IA166" s="77"/>
      <c r="IB166" s="77"/>
      <c r="IC166" s="77"/>
      <c r="ID166" s="77"/>
      <c r="IE166" s="77"/>
      <c r="IF166" s="77"/>
      <c r="IG166" s="77"/>
      <c r="IH166" s="77"/>
      <c r="II166" s="77"/>
      <c r="IJ166" s="77"/>
      <c r="IK166" s="77"/>
      <c r="IL166" s="77"/>
      <c r="IM166" s="77"/>
      <c r="IN166" s="77"/>
      <c r="IO166" s="77"/>
      <c r="IP166" s="77"/>
      <c r="IQ166" s="77"/>
      <c r="IR166" s="77"/>
      <c r="IS166" s="77"/>
      <c r="IT166" s="77"/>
      <c r="IU166" s="77"/>
      <c r="IV166" s="77"/>
    </row>
    <row r="167" spans="1:256" ht="15.75">
      <c r="A167" s="77"/>
      <c r="H167" s="77"/>
      <c r="J167" s="163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  <c r="FO167" s="77"/>
      <c r="FP167" s="77"/>
      <c r="FQ167" s="77"/>
      <c r="FR167" s="77"/>
      <c r="FS167" s="77"/>
      <c r="FT167" s="77"/>
      <c r="FU167" s="77"/>
      <c r="FV167" s="77"/>
      <c r="FW167" s="77"/>
      <c r="FX167" s="77"/>
      <c r="FY167" s="77"/>
      <c r="FZ167" s="77"/>
      <c r="GA167" s="77"/>
      <c r="GB167" s="77"/>
      <c r="GC167" s="77"/>
      <c r="GD167" s="77"/>
      <c r="GE167" s="77"/>
      <c r="GF167" s="77"/>
      <c r="GG167" s="77"/>
      <c r="GH167" s="77"/>
      <c r="GI167" s="77"/>
      <c r="GJ167" s="77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7"/>
      <c r="HF167" s="77"/>
      <c r="HG167" s="77"/>
      <c r="HH167" s="77"/>
      <c r="HI167" s="77"/>
      <c r="HJ167" s="77"/>
      <c r="HK167" s="77"/>
      <c r="HL167" s="77"/>
      <c r="HM167" s="77"/>
      <c r="HN167" s="77"/>
      <c r="HO167" s="77"/>
      <c r="HP167" s="77"/>
      <c r="HQ167" s="77"/>
      <c r="HR167" s="77"/>
      <c r="HS167" s="77"/>
      <c r="HT167" s="77"/>
      <c r="HU167" s="77"/>
      <c r="HV167" s="77"/>
      <c r="HW167" s="77"/>
      <c r="HX167" s="77"/>
      <c r="HY167" s="77"/>
      <c r="HZ167" s="77"/>
      <c r="IA167" s="77"/>
      <c r="IB167" s="77"/>
      <c r="IC167" s="77"/>
      <c r="ID167" s="77"/>
      <c r="IE167" s="77"/>
      <c r="IF167" s="77"/>
      <c r="IG167" s="77"/>
      <c r="IH167" s="77"/>
      <c r="II167" s="77"/>
      <c r="IJ167" s="77"/>
      <c r="IK167" s="77"/>
      <c r="IL167" s="77"/>
      <c r="IM167" s="77"/>
      <c r="IN167" s="77"/>
      <c r="IO167" s="77"/>
      <c r="IP167" s="77"/>
      <c r="IQ167" s="77"/>
      <c r="IR167" s="77"/>
      <c r="IS167" s="77"/>
      <c r="IT167" s="77"/>
      <c r="IU167" s="77"/>
      <c r="IV167" s="77"/>
    </row>
    <row r="168" spans="1:256" ht="15.75">
      <c r="A168" s="77"/>
      <c r="H168" s="77"/>
      <c r="J168" s="163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  <c r="FO168" s="77"/>
      <c r="FP168" s="77"/>
      <c r="FQ168" s="77"/>
      <c r="FR168" s="77"/>
      <c r="FS168" s="77"/>
      <c r="FT168" s="77"/>
      <c r="FU168" s="77"/>
      <c r="FV168" s="77"/>
      <c r="FW168" s="77"/>
      <c r="FX168" s="77"/>
      <c r="FY168" s="77"/>
      <c r="FZ168" s="77"/>
      <c r="GA168" s="77"/>
      <c r="GB168" s="77"/>
      <c r="GC168" s="77"/>
      <c r="GD168" s="77"/>
      <c r="GE168" s="77"/>
      <c r="GF168" s="77"/>
      <c r="GG168" s="77"/>
      <c r="GH168" s="77"/>
      <c r="GI168" s="77"/>
      <c r="GJ168" s="77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7"/>
      <c r="HF168" s="77"/>
      <c r="HG168" s="77"/>
      <c r="HH168" s="77"/>
      <c r="HI168" s="77"/>
      <c r="HJ168" s="77"/>
      <c r="HK168" s="77"/>
      <c r="HL168" s="77"/>
      <c r="HM168" s="77"/>
      <c r="HN168" s="77"/>
      <c r="HO168" s="77"/>
      <c r="HP168" s="77"/>
      <c r="HQ168" s="77"/>
      <c r="HR168" s="77"/>
      <c r="HS168" s="77"/>
      <c r="HT168" s="77"/>
      <c r="HU168" s="77"/>
      <c r="HV168" s="77"/>
      <c r="HW168" s="77"/>
      <c r="HX168" s="77"/>
      <c r="HY168" s="77"/>
      <c r="HZ168" s="77"/>
      <c r="IA168" s="77"/>
      <c r="IB168" s="77"/>
      <c r="IC168" s="77"/>
      <c r="ID168" s="77"/>
      <c r="IE168" s="77"/>
      <c r="IF168" s="77"/>
      <c r="IG168" s="77"/>
      <c r="IH168" s="77"/>
      <c r="II168" s="77"/>
      <c r="IJ168" s="77"/>
      <c r="IK168" s="77"/>
      <c r="IL168" s="77"/>
      <c r="IM168" s="77"/>
      <c r="IN168" s="77"/>
      <c r="IO168" s="77"/>
      <c r="IP168" s="77"/>
      <c r="IQ168" s="77"/>
      <c r="IR168" s="77"/>
      <c r="IS168" s="77"/>
      <c r="IT168" s="77"/>
      <c r="IU168" s="77"/>
      <c r="IV168" s="77"/>
    </row>
    <row r="169" spans="1:256" ht="15.75">
      <c r="A169" s="77"/>
      <c r="H169" s="77"/>
      <c r="J169" s="163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  <c r="FO169" s="77"/>
      <c r="FP169" s="77"/>
      <c r="FQ169" s="77"/>
      <c r="FR169" s="77"/>
      <c r="FS169" s="77"/>
      <c r="FT169" s="77"/>
      <c r="FU169" s="77"/>
      <c r="FV169" s="77"/>
      <c r="FW169" s="77"/>
      <c r="FX169" s="77"/>
      <c r="FY169" s="77"/>
      <c r="FZ169" s="77"/>
      <c r="GA169" s="77"/>
      <c r="GB169" s="77"/>
      <c r="GC169" s="77"/>
      <c r="GD169" s="77"/>
      <c r="GE169" s="77"/>
      <c r="GF169" s="77"/>
      <c r="GG169" s="77"/>
      <c r="GH169" s="77"/>
      <c r="GI169" s="77"/>
      <c r="GJ169" s="77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7"/>
      <c r="HF169" s="77"/>
      <c r="HG169" s="77"/>
      <c r="HH169" s="77"/>
      <c r="HI169" s="77"/>
      <c r="HJ169" s="77"/>
      <c r="HK169" s="77"/>
      <c r="HL169" s="77"/>
      <c r="HM169" s="77"/>
      <c r="HN169" s="77"/>
      <c r="HO169" s="77"/>
      <c r="HP169" s="77"/>
      <c r="HQ169" s="77"/>
      <c r="HR169" s="77"/>
      <c r="HS169" s="77"/>
      <c r="HT169" s="77"/>
      <c r="HU169" s="77"/>
      <c r="HV169" s="77"/>
      <c r="HW169" s="77"/>
      <c r="HX169" s="77"/>
      <c r="HY169" s="77"/>
      <c r="HZ169" s="77"/>
      <c r="IA169" s="77"/>
      <c r="IB169" s="77"/>
      <c r="IC169" s="77"/>
      <c r="ID169" s="77"/>
      <c r="IE169" s="77"/>
      <c r="IF169" s="77"/>
      <c r="IG169" s="77"/>
      <c r="IH169" s="77"/>
      <c r="II169" s="77"/>
      <c r="IJ169" s="77"/>
      <c r="IK169" s="77"/>
      <c r="IL169" s="77"/>
      <c r="IM169" s="77"/>
      <c r="IN169" s="77"/>
      <c r="IO169" s="77"/>
      <c r="IP169" s="77"/>
      <c r="IQ169" s="77"/>
      <c r="IR169" s="77"/>
      <c r="IS169" s="77"/>
      <c r="IT169" s="77"/>
      <c r="IU169" s="77"/>
      <c r="IV169" s="77"/>
    </row>
    <row r="170" spans="1:256" ht="15.75">
      <c r="A170" s="77"/>
      <c r="H170" s="77"/>
      <c r="J170" s="163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  <c r="FO170" s="77"/>
      <c r="FP170" s="77"/>
      <c r="FQ170" s="77"/>
      <c r="FR170" s="77"/>
      <c r="FS170" s="77"/>
      <c r="FT170" s="77"/>
      <c r="FU170" s="77"/>
      <c r="FV170" s="77"/>
      <c r="FW170" s="77"/>
      <c r="FX170" s="77"/>
      <c r="FY170" s="77"/>
      <c r="FZ170" s="77"/>
      <c r="GA170" s="77"/>
      <c r="GB170" s="77"/>
      <c r="GC170" s="77"/>
      <c r="GD170" s="77"/>
      <c r="GE170" s="77"/>
      <c r="GF170" s="77"/>
      <c r="GG170" s="77"/>
      <c r="GH170" s="77"/>
      <c r="GI170" s="77"/>
      <c r="GJ170" s="77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7"/>
      <c r="HF170" s="77"/>
      <c r="HG170" s="77"/>
      <c r="HH170" s="77"/>
      <c r="HI170" s="77"/>
      <c r="HJ170" s="77"/>
      <c r="HK170" s="77"/>
      <c r="HL170" s="77"/>
      <c r="HM170" s="77"/>
      <c r="HN170" s="77"/>
      <c r="HO170" s="77"/>
      <c r="HP170" s="77"/>
      <c r="HQ170" s="77"/>
      <c r="HR170" s="77"/>
      <c r="HS170" s="77"/>
      <c r="HT170" s="77"/>
      <c r="HU170" s="77"/>
      <c r="HV170" s="77"/>
      <c r="HW170" s="77"/>
      <c r="HX170" s="77"/>
      <c r="HY170" s="77"/>
      <c r="HZ170" s="77"/>
      <c r="IA170" s="77"/>
      <c r="IB170" s="77"/>
      <c r="IC170" s="77"/>
      <c r="ID170" s="77"/>
      <c r="IE170" s="77"/>
      <c r="IF170" s="77"/>
      <c r="IG170" s="77"/>
      <c r="IH170" s="77"/>
      <c r="II170" s="77"/>
      <c r="IJ170" s="77"/>
      <c r="IK170" s="77"/>
      <c r="IL170" s="77"/>
      <c r="IM170" s="77"/>
      <c r="IN170" s="77"/>
      <c r="IO170" s="77"/>
      <c r="IP170" s="77"/>
      <c r="IQ170" s="77"/>
      <c r="IR170" s="77"/>
      <c r="IS170" s="77"/>
      <c r="IT170" s="77"/>
      <c r="IU170" s="77"/>
      <c r="IV170" s="77"/>
    </row>
    <row r="171" spans="1:256" ht="15.75">
      <c r="A171" s="77"/>
      <c r="H171" s="77"/>
      <c r="J171" s="163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  <c r="FO171" s="77"/>
      <c r="FP171" s="77"/>
      <c r="FQ171" s="77"/>
      <c r="FR171" s="77"/>
      <c r="FS171" s="77"/>
      <c r="FT171" s="77"/>
      <c r="FU171" s="77"/>
      <c r="FV171" s="77"/>
      <c r="FW171" s="77"/>
      <c r="FX171" s="77"/>
      <c r="FY171" s="77"/>
      <c r="FZ171" s="77"/>
      <c r="GA171" s="77"/>
      <c r="GB171" s="77"/>
      <c r="GC171" s="77"/>
      <c r="GD171" s="77"/>
      <c r="GE171" s="77"/>
      <c r="GF171" s="77"/>
      <c r="GG171" s="77"/>
      <c r="GH171" s="77"/>
      <c r="GI171" s="77"/>
      <c r="GJ171" s="77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7"/>
      <c r="HF171" s="77"/>
      <c r="HG171" s="77"/>
      <c r="HH171" s="77"/>
      <c r="HI171" s="77"/>
      <c r="HJ171" s="77"/>
      <c r="HK171" s="77"/>
      <c r="HL171" s="77"/>
      <c r="HM171" s="77"/>
      <c r="HN171" s="77"/>
      <c r="HO171" s="77"/>
      <c r="HP171" s="77"/>
      <c r="HQ171" s="77"/>
      <c r="HR171" s="77"/>
      <c r="HS171" s="77"/>
      <c r="HT171" s="77"/>
      <c r="HU171" s="77"/>
      <c r="HV171" s="77"/>
      <c r="HW171" s="77"/>
      <c r="HX171" s="77"/>
      <c r="HY171" s="77"/>
      <c r="HZ171" s="77"/>
      <c r="IA171" s="77"/>
      <c r="IB171" s="77"/>
      <c r="IC171" s="77"/>
      <c r="ID171" s="77"/>
      <c r="IE171" s="77"/>
      <c r="IF171" s="77"/>
      <c r="IG171" s="77"/>
      <c r="IH171" s="77"/>
      <c r="II171" s="77"/>
      <c r="IJ171" s="77"/>
      <c r="IK171" s="77"/>
      <c r="IL171" s="77"/>
      <c r="IM171" s="77"/>
      <c r="IN171" s="77"/>
      <c r="IO171" s="77"/>
      <c r="IP171" s="77"/>
      <c r="IQ171" s="77"/>
      <c r="IR171" s="77"/>
      <c r="IS171" s="77"/>
      <c r="IT171" s="77"/>
      <c r="IU171" s="77"/>
      <c r="IV171" s="77"/>
    </row>
    <row r="172" spans="1:256" ht="15.75">
      <c r="A172" s="77"/>
      <c r="H172" s="77"/>
      <c r="J172" s="163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  <c r="FO172" s="77"/>
      <c r="FP172" s="77"/>
      <c r="FQ172" s="77"/>
      <c r="FR172" s="77"/>
      <c r="FS172" s="77"/>
      <c r="FT172" s="77"/>
      <c r="FU172" s="77"/>
      <c r="FV172" s="77"/>
      <c r="FW172" s="77"/>
      <c r="FX172" s="77"/>
      <c r="FY172" s="77"/>
      <c r="FZ172" s="77"/>
      <c r="GA172" s="77"/>
      <c r="GB172" s="77"/>
      <c r="GC172" s="77"/>
      <c r="GD172" s="77"/>
      <c r="GE172" s="77"/>
      <c r="GF172" s="77"/>
      <c r="GG172" s="77"/>
      <c r="GH172" s="77"/>
      <c r="GI172" s="77"/>
      <c r="GJ172" s="77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7"/>
      <c r="HF172" s="77"/>
      <c r="HG172" s="77"/>
      <c r="HH172" s="77"/>
      <c r="HI172" s="77"/>
      <c r="HJ172" s="77"/>
      <c r="HK172" s="77"/>
      <c r="HL172" s="77"/>
      <c r="HM172" s="77"/>
      <c r="HN172" s="77"/>
      <c r="HO172" s="77"/>
      <c r="HP172" s="77"/>
      <c r="HQ172" s="77"/>
      <c r="HR172" s="77"/>
      <c r="HS172" s="77"/>
      <c r="HT172" s="77"/>
      <c r="HU172" s="77"/>
      <c r="HV172" s="77"/>
      <c r="HW172" s="77"/>
      <c r="HX172" s="77"/>
      <c r="HY172" s="77"/>
      <c r="HZ172" s="77"/>
      <c r="IA172" s="77"/>
      <c r="IB172" s="77"/>
      <c r="IC172" s="77"/>
      <c r="ID172" s="77"/>
      <c r="IE172" s="77"/>
      <c r="IF172" s="77"/>
      <c r="IG172" s="77"/>
      <c r="IH172" s="77"/>
      <c r="II172" s="77"/>
      <c r="IJ172" s="77"/>
      <c r="IK172" s="77"/>
      <c r="IL172" s="77"/>
      <c r="IM172" s="77"/>
      <c r="IN172" s="77"/>
      <c r="IO172" s="77"/>
      <c r="IP172" s="77"/>
      <c r="IQ172" s="77"/>
      <c r="IR172" s="77"/>
      <c r="IS172" s="77"/>
      <c r="IT172" s="77"/>
      <c r="IU172" s="77"/>
      <c r="IV172" s="77"/>
    </row>
    <row r="173" spans="1:256" ht="15.75">
      <c r="A173" s="77"/>
      <c r="H173" s="77"/>
      <c r="J173" s="163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7"/>
      <c r="GD173" s="77"/>
      <c r="GE173" s="77"/>
      <c r="GF173" s="77"/>
      <c r="GG173" s="77"/>
      <c r="GH173" s="77"/>
      <c r="GI173" s="77"/>
      <c r="GJ173" s="77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7"/>
      <c r="HF173" s="77"/>
      <c r="HG173" s="77"/>
      <c r="HH173" s="77"/>
      <c r="HI173" s="77"/>
      <c r="HJ173" s="77"/>
      <c r="HK173" s="77"/>
      <c r="HL173" s="77"/>
      <c r="HM173" s="77"/>
      <c r="HN173" s="77"/>
      <c r="HO173" s="77"/>
      <c r="HP173" s="77"/>
      <c r="HQ173" s="77"/>
      <c r="HR173" s="77"/>
      <c r="HS173" s="77"/>
      <c r="HT173" s="77"/>
      <c r="HU173" s="77"/>
      <c r="HV173" s="77"/>
      <c r="HW173" s="77"/>
      <c r="HX173" s="77"/>
      <c r="HY173" s="77"/>
      <c r="HZ173" s="77"/>
      <c r="IA173" s="77"/>
      <c r="IB173" s="77"/>
      <c r="IC173" s="77"/>
      <c r="ID173" s="77"/>
      <c r="IE173" s="77"/>
      <c r="IF173" s="77"/>
      <c r="IG173" s="77"/>
      <c r="IH173" s="77"/>
      <c r="II173" s="77"/>
      <c r="IJ173" s="77"/>
      <c r="IK173" s="77"/>
      <c r="IL173" s="77"/>
      <c r="IM173" s="77"/>
      <c r="IN173" s="77"/>
      <c r="IO173" s="77"/>
      <c r="IP173" s="77"/>
      <c r="IQ173" s="77"/>
      <c r="IR173" s="77"/>
      <c r="IS173" s="77"/>
      <c r="IT173" s="77"/>
      <c r="IU173" s="77"/>
      <c r="IV173" s="77"/>
    </row>
    <row r="174" spans="1:256" ht="15.75">
      <c r="A174" s="77"/>
      <c r="H174" s="77"/>
      <c r="J174" s="163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  <c r="FO174" s="77"/>
      <c r="FP174" s="77"/>
      <c r="FQ174" s="77"/>
      <c r="FR174" s="77"/>
      <c r="FS174" s="77"/>
      <c r="FT174" s="77"/>
      <c r="FU174" s="77"/>
      <c r="FV174" s="77"/>
      <c r="FW174" s="77"/>
      <c r="FX174" s="77"/>
      <c r="FY174" s="77"/>
      <c r="FZ174" s="77"/>
      <c r="GA174" s="77"/>
      <c r="GB174" s="77"/>
      <c r="GC174" s="77"/>
      <c r="GD174" s="77"/>
      <c r="GE174" s="77"/>
      <c r="GF174" s="77"/>
      <c r="GG174" s="77"/>
      <c r="GH174" s="77"/>
      <c r="GI174" s="77"/>
      <c r="GJ174" s="77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7"/>
      <c r="HF174" s="77"/>
      <c r="HG174" s="77"/>
      <c r="HH174" s="77"/>
      <c r="HI174" s="77"/>
      <c r="HJ174" s="77"/>
      <c r="HK174" s="77"/>
      <c r="HL174" s="77"/>
      <c r="HM174" s="77"/>
      <c r="HN174" s="77"/>
      <c r="HO174" s="77"/>
      <c r="HP174" s="77"/>
      <c r="HQ174" s="77"/>
      <c r="HR174" s="77"/>
      <c r="HS174" s="77"/>
      <c r="HT174" s="77"/>
      <c r="HU174" s="77"/>
      <c r="HV174" s="77"/>
      <c r="HW174" s="77"/>
      <c r="HX174" s="77"/>
      <c r="HY174" s="77"/>
      <c r="HZ174" s="77"/>
      <c r="IA174" s="77"/>
      <c r="IB174" s="77"/>
      <c r="IC174" s="77"/>
      <c r="ID174" s="77"/>
      <c r="IE174" s="77"/>
      <c r="IF174" s="77"/>
      <c r="IG174" s="77"/>
      <c r="IH174" s="77"/>
      <c r="II174" s="77"/>
      <c r="IJ174" s="77"/>
      <c r="IK174" s="77"/>
      <c r="IL174" s="77"/>
      <c r="IM174" s="77"/>
      <c r="IN174" s="77"/>
      <c r="IO174" s="77"/>
      <c r="IP174" s="77"/>
      <c r="IQ174" s="77"/>
      <c r="IR174" s="77"/>
      <c r="IS174" s="77"/>
      <c r="IT174" s="77"/>
      <c r="IU174" s="77"/>
      <c r="IV174" s="77"/>
    </row>
    <row r="175" spans="1:256" ht="15.75">
      <c r="A175" s="77"/>
      <c r="H175" s="77"/>
      <c r="J175" s="163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  <c r="FO175" s="77"/>
      <c r="FP175" s="77"/>
      <c r="FQ175" s="77"/>
      <c r="FR175" s="77"/>
      <c r="FS175" s="77"/>
      <c r="FT175" s="77"/>
      <c r="FU175" s="77"/>
      <c r="FV175" s="77"/>
      <c r="FW175" s="77"/>
      <c r="FX175" s="77"/>
      <c r="FY175" s="77"/>
      <c r="FZ175" s="77"/>
      <c r="GA175" s="77"/>
      <c r="GB175" s="77"/>
      <c r="GC175" s="77"/>
      <c r="GD175" s="77"/>
      <c r="GE175" s="77"/>
      <c r="GF175" s="77"/>
      <c r="GG175" s="77"/>
      <c r="GH175" s="77"/>
      <c r="GI175" s="77"/>
      <c r="GJ175" s="77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7"/>
      <c r="HF175" s="77"/>
      <c r="HG175" s="77"/>
      <c r="HH175" s="77"/>
      <c r="HI175" s="77"/>
      <c r="HJ175" s="77"/>
      <c r="HK175" s="77"/>
      <c r="HL175" s="77"/>
      <c r="HM175" s="77"/>
      <c r="HN175" s="77"/>
      <c r="HO175" s="77"/>
      <c r="HP175" s="77"/>
      <c r="HQ175" s="77"/>
      <c r="HR175" s="77"/>
      <c r="HS175" s="77"/>
      <c r="HT175" s="77"/>
      <c r="HU175" s="77"/>
      <c r="HV175" s="77"/>
      <c r="HW175" s="77"/>
      <c r="HX175" s="77"/>
      <c r="HY175" s="77"/>
      <c r="HZ175" s="77"/>
      <c r="IA175" s="77"/>
      <c r="IB175" s="77"/>
      <c r="IC175" s="77"/>
      <c r="ID175" s="77"/>
      <c r="IE175" s="77"/>
      <c r="IF175" s="77"/>
      <c r="IG175" s="77"/>
      <c r="IH175" s="77"/>
      <c r="II175" s="77"/>
      <c r="IJ175" s="77"/>
      <c r="IK175" s="77"/>
      <c r="IL175" s="77"/>
      <c r="IM175" s="77"/>
      <c r="IN175" s="77"/>
      <c r="IO175" s="77"/>
      <c r="IP175" s="77"/>
      <c r="IQ175" s="77"/>
      <c r="IR175" s="77"/>
      <c r="IS175" s="77"/>
      <c r="IT175" s="77"/>
      <c r="IU175" s="77"/>
      <c r="IV175" s="77"/>
    </row>
    <row r="176" spans="1:256" ht="15.75">
      <c r="A176" s="77"/>
      <c r="H176" s="77"/>
      <c r="J176" s="163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  <c r="IV176" s="77"/>
    </row>
    <row r="177" spans="1:256" ht="15.75">
      <c r="A177" s="77"/>
      <c r="H177" s="77"/>
      <c r="J177" s="163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  <c r="FO177" s="77"/>
      <c r="FP177" s="77"/>
      <c r="FQ177" s="77"/>
      <c r="FR177" s="77"/>
      <c r="FS177" s="77"/>
      <c r="FT177" s="77"/>
      <c r="FU177" s="77"/>
      <c r="FV177" s="77"/>
      <c r="FW177" s="77"/>
      <c r="FX177" s="77"/>
      <c r="FY177" s="77"/>
      <c r="FZ177" s="77"/>
      <c r="GA177" s="77"/>
      <c r="GB177" s="77"/>
      <c r="GC177" s="77"/>
      <c r="GD177" s="77"/>
      <c r="GE177" s="77"/>
      <c r="GF177" s="77"/>
      <c r="GG177" s="77"/>
      <c r="GH177" s="77"/>
      <c r="GI177" s="77"/>
      <c r="GJ177" s="77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7"/>
      <c r="HF177" s="77"/>
      <c r="HG177" s="77"/>
      <c r="HH177" s="77"/>
      <c r="HI177" s="77"/>
      <c r="HJ177" s="77"/>
      <c r="HK177" s="77"/>
      <c r="HL177" s="77"/>
      <c r="HM177" s="77"/>
      <c r="HN177" s="77"/>
      <c r="HO177" s="77"/>
      <c r="HP177" s="77"/>
      <c r="HQ177" s="77"/>
      <c r="HR177" s="77"/>
      <c r="HS177" s="77"/>
      <c r="HT177" s="77"/>
      <c r="HU177" s="77"/>
      <c r="HV177" s="77"/>
      <c r="HW177" s="77"/>
      <c r="HX177" s="77"/>
      <c r="HY177" s="77"/>
      <c r="HZ177" s="77"/>
      <c r="IA177" s="77"/>
      <c r="IB177" s="77"/>
      <c r="IC177" s="77"/>
      <c r="ID177" s="77"/>
      <c r="IE177" s="77"/>
      <c r="IF177" s="77"/>
      <c r="IG177" s="77"/>
      <c r="IH177" s="77"/>
      <c r="II177" s="77"/>
      <c r="IJ177" s="77"/>
      <c r="IK177" s="77"/>
      <c r="IL177" s="77"/>
      <c r="IM177" s="77"/>
      <c r="IN177" s="77"/>
      <c r="IO177" s="77"/>
      <c r="IP177" s="77"/>
      <c r="IQ177" s="77"/>
      <c r="IR177" s="77"/>
      <c r="IS177" s="77"/>
      <c r="IT177" s="77"/>
      <c r="IU177" s="77"/>
      <c r="IV177" s="77"/>
    </row>
  </sheetData>
  <sheetProtection/>
  <mergeCells count="2">
    <mergeCell ref="E1:F1"/>
    <mergeCell ref="K1:L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B3" sqref="B3:B7"/>
    </sheetView>
  </sheetViews>
  <sheetFormatPr defaultColWidth="9.00390625" defaultRowHeight="15.75"/>
  <cols>
    <col min="1" max="1" width="3.625" style="0" customWidth="1"/>
    <col min="2" max="2" width="9.125" style="0" bestFit="1" customWidth="1"/>
    <col min="3" max="3" width="6.375" style="0" customWidth="1"/>
    <col min="4" max="4" width="4.25390625" style="0" bestFit="1" customWidth="1"/>
    <col min="5" max="5" width="6.625" style="0" bestFit="1" customWidth="1"/>
    <col min="7" max="7" width="6.625" style="0" bestFit="1" customWidth="1"/>
    <col min="8" max="8" width="5.75390625" style="0" bestFit="1" customWidth="1"/>
    <col min="9" max="9" width="4.50390625" style="0" bestFit="1" customWidth="1"/>
    <col min="10" max="12" width="7.50390625" style="0" bestFit="1" customWidth="1"/>
    <col min="13" max="13" width="5.875" style="0" bestFit="1" customWidth="1"/>
    <col min="14" max="14" width="11.125" style="0" bestFit="1" customWidth="1"/>
    <col min="15" max="15" width="3.25390625" style="0" bestFit="1" customWidth="1"/>
    <col min="16" max="16" width="2.50390625" style="128" customWidth="1"/>
    <col min="17" max="17" width="2.375" style="0" bestFit="1" customWidth="1"/>
    <col min="18" max="18" width="13.625" style="0" bestFit="1" customWidth="1"/>
    <col min="19" max="19" width="1.75390625" style="0" bestFit="1" customWidth="1"/>
  </cols>
  <sheetData>
    <row r="1" spans="1:19" ht="15.75">
      <c r="A1" s="110"/>
      <c r="B1" s="111"/>
      <c r="C1" s="112"/>
      <c r="D1" s="113"/>
      <c r="E1" s="113"/>
      <c r="F1" s="113"/>
      <c r="G1" s="114"/>
      <c r="H1" s="115"/>
      <c r="I1" s="116" t="s">
        <v>196</v>
      </c>
      <c r="J1" s="117"/>
      <c r="K1" s="117"/>
      <c r="L1" s="117"/>
      <c r="M1" s="117"/>
      <c r="N1" s="117"/>
      <c r="O1" s="110"/>
      <c r="P1" s="118"/>
      <c r="Q1" s="117"/>
      <c r="R1" s="110"/>
      <c r="S1" s="110"/>
    </row>
    <row r="2" spans="1:19" ht="15.75">
      <c r="A2" s="110"/>
      <c r="B2" s="111" t="s">
        <v>197</v>
      </c>
      <c r="C2" s="112" t="s">
        <v>198</v>
      </c>
      <c r="D2" s="119" t="s">
        <v>199</v>
      </c>
      <c r="E2" s="120" t="s">
        <v>94</v>
      </c>
      <c r="F2" s="121" t="s">
        <v>200</v>
      </c>
      <c r="G2" s="114" t="s">
        <v>201</v>
      </c>
      <c r="H2" s="115" t="s">
        <v>202</v>
      </c>
      <c r="I2" s="122"/>
      <c r="J2" s="117" t="s">
        <v>203</v>
      </c>
      <c r="K2" s="117" t="s">
        <v>204</v>
      </c>
      <c r="L2" s="117" t="s">
        <v>205</v>
      </c>
      <c r="M2" s="117" t="s">
        <v>206</v>
      </c>
      <c r="N2" s="117" t="s">
        <v>207</v>
      </c>
      <c r="O2" s="110" t="s">
        <v>208</v>
      </c>
      <c r="P2" s="118"/>
      <c r="Q2" s="117"/>
      <c r="R2" s="110" t="s">
        <v>209</v>
      </c>
      <c r="S2" s="110"/>
    </row>
    <row r="3" spans="1:19" ht="15.75">
      <c r="A3" s="123"/>
      <c r="B3" s="124">
        <v>39449</v>
      </c>
      <c r="C3" s="124"/>
      <c r="D3" s="123" t="s">
        <v>98</v>
      </c>
      <c r="E3" s="125">
        <v>10100</v>
      </c>
      <c r="F3" s="126"/>
      <c r="G3" s="125">
        <v>11000</v>
      </c>
      <c r="H3" s="126"/>
      <c r="I3" s="126">
        <f>IF(G3&gt;0,G3-E3,0)</f>
        <v>900</v>
      </c>
      <c r="J3" s="126"/>
      <c r="K3" s="126">
        <v>0</v>
      </c>
      <c r="L3" s="126">
        <f>+F3-K3</f>
        <v>0</v>
      </c>
      <c r="M3" s="126"/>
      <c r="N3" s="126">
        <f>+G3-M3</f>
        <v>11000</v>
      </c>
      <c r="O3" s="123">
        <f>+COUNT(G3,H3)</f>
        <v>1</v>
      </c>
      <c r="P3" s="127"/>
      <c r="Q3" s="126">
        <f>IF(B3&gt;0,0,100)</f>
        <v>0</v>
      </c>
      <c r="R3" s="126">
        <f>IF(Q3&gt;0,F2,0)</f>
        <v>0</v>
      </c>
      <c r="S3" s="123">
        <f>IF(A3=100,0,1)</f>
        <v>1</v>
      </c>
    </row>
    <row r="4" spans="1:19" ht="15.75">
      <c r="A4" s="123"/>
      <c r="B4" s="124">
        <v>39449</v>
      </c>
      <c r="C4" s="124"/>
      <c r="D4" s="123" t="s">
        <v>115</v>
      </c>
      <c r="E4" s="126">
        <v>5500</v>
      </c>
      <c r="F4" s="126">
        <f>994500-95100</f>
        <v>899400</v>
      </c>
      <c r="G4" s="125"/>
      <c r="H4" s="125">
        <v>5500</v>
      </c>
      <c r="I4" s="126">
        <f>IF(G4&gt;0,G4-E4,0)</f>
        <v>0</v>
      </c>
      <c r="J4" s="125">
        <f>1000000-95100</f>
        <v>904900</v>
      </c>
      <c r="K4" s="126">
        <f>+IF(A4&lt;100,(K3-E4+J4),K3+J4)</f>
        <v>899400</v>
      </c>
      <c r="L4" s="126">
        <f>+F4-K4</f>
        <v>0</v>
      </c>
      <c r="M4" s="126"/>
      <c r="N4" s="126">
        <f>+N3-M4+G4</f>
        <v>11000</v>
      </c>
      <c r="O4" s="123">
        <f>+COUNT(G4,H4)</f>
        <v>1</v>
      </c>
      <c r="P4" s="127"/>
      <c r="Q4" s="126">
        <f>IF(B4&gt;0,0,100)</f>
        <v>0</v>
      </c>
      <c r="R4" s="126">
        <f>IF(Q4&gt;0,F3,0)</f>
        <v>0</v>
      </c>
      <c r="S4" s="123">
        <f>IF(A4=100,0,1)</f>
        <v>1</v>
      </c>
    </row>
    <row r="5" spans="1:19" ht="15.75">
      <c r="A5" s="123"/>
      <c r="B5" s="124">
        <v>39449</v>
      </c>
      <c r="C5" s="124"/>
      <c r="D5" s="123" t="s">
        <v>98</v>
      </c>
      <c r="E5" s="125">
        <v>10100</v>
      </c>
      <c r="F5" s="126">
        <v>889300</v>
      </c>
      <c r="G5" s="125">
        <v>11000</v>
      </c>
      <c r="H5" s="126"/>
      <c r="I5" s="126">
        <f>IF(G5&gt;0,G5-E5,0)</f>
        <v>900</v>
      </c>
      <c r="J5" s="125"/>
      <c r="K5" s="126">
        <f>+IF(A5&lt;100,(K4-E5+J5),K4+J5)</f>
        <v>889300</v>
      </c>
      <c r="L5" s="126">
        <f>+F5-K5</f>
        <v>0</v>
      </c>
      <c r="M5" s="126"/>
      <c r="N5" s="126">
        <f>+N4-M5+G5</f>
        <v>22000</v>
      </c>
      <c r="O5" s="123">
        <f>+COUNT(G5,H5)</f>
        <v>1</v>
      </c>
      <c r="P5" s="127"/>
      <c r="Q5" s="126">
        <f>IF(B5&gt;0,0,100)</f>
        <v>0</v>
      </c>
      <c r="R5" s="126">
        <f>IF(Q5&gt;0,F4,0)</f>
        <v>0</v>
      </c>
      <c r="S5" s="123">
        <f>IF(A5=100,0,1)</f>
        <v>1</v>
      </c>
    </row>
    <row r="6" spans="1:19" ht="15.75">
      <c r="A6" s="123"/>
      <c r="B6" s="124">
        <v>39449</v>
      </c>
      <c r="C6" s="124"/>
      <c r="D6" s="123" t="s">
        <v>98</v>
      </c>
      <c r="E6" s="125">
        <v>10100</v>
      </c>
      <c r="F6" s="126">
        <v>879200</v>
      </c>
      <c r="G6" s="125">
        <v>11000</v>
      </c>
      <c r="H6" s="126"/>
      <c r="I6" s="126">
        <f>IF(G6&gt;0,G6-E6,0)</f>
        <v>900</v>
      </c>
      <c r="J6" s="125"/>
      <c r="K6" s="126">
        <f>+IF(A6&lt;100,(K5-E6+J6),K5+J6)</f>
        <v>879200</v>
      </c>
      <c r="L6" s="126">
        <f>+F6-K6</f>
        <v>0</v>
      </c>
      <c r="M6" s="126"/>
      <c r="N6" s="126">
        <f>+N5-M6+G6</f>
        <v>33000</v>
      </c>
      <c r="O6" s="123">
        <f>+COUNT(G6,H6)</f>
        <v>1</v>
      </c>
      <c r="P6" s="127"/>
      <c r="Q6" s="126">
        <f>IF(B6&gt;0,0,100)</f>
        <v>0</v>
      </c>
      <c r="R6" s="126">
        <f>IF(Q6&gt;0,F5,0)</f>
        <v>0</v>
      </c>
      <c r="S6" s="123">
        <f>IF(A6=100,0,1)</f>
        <v>1</v>
      </c>
    </row>
    <row r="7" spans="1:19" ht="15.75">
      <c r="A7" s="123"/>
      <c r="B7" s="124">
        <v>39450</v>
      </c>
      <c r="C7" s="124"/>
      <c r="D7" s="123" t="s">
        <v>98</v>
      </c>
      <c r="E7" s="125">
        <v>10100</v>
      </c>
      <c r="F7" s="126">
        <v>855500</v>
      </c>
      <c r="G7" s="125">
        <v>11000</v>
      </c>
      <c r="H7" s="126"/>
      <c r="I7" s="126">
        <f>IF(G7&gt;0,G7-E7,0)</f>
        <v>900</v>
      </c>
      <c r="J7" s="125">
        <v>-13600</v>
      </c>
      <c r="K7" s="126">
        <f>+IF(A7&lt;100,(K6-E7+J7),K6+J7)</f>
        <v>855500</v>
      </c>
      <c r="L7" s="126">
        <f>+F7-K7</f>
        <v>0</v>
      </c>
      <c r="M7" s="126"/>
      <c r="N7" s="126">
        <f>+N6-M7+G7</f>
        <v>44000</v>
      </c>
      <c r="O7" s="123">
        <f>+COUNT(G7,H7)</f>
        <v>1</v>
      </c>
      <c r="P7" s="127"/>
      <c r="Q7" s="126">
        <f>IF(B7&gt;0,0,100)</f>
        <v>0</v>
      </c>
      <c r="R7" s="126">
        <f>IF(Q7&gt;0,F6,0)</f>
        <v>0</v>
      </c>
      <c r="S7" s="123">
        <f>IF(A7=100,0,1)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C21" sqref="C21"/>
    </sheetView>
  </sheetViews>
  <sheetFormatPr defaultColWidth="9.00390625" defaultRowHeight="15.75"/>
  <cols>
    <col min="1" max="1" width="2.375" style="0" customWidth="1"/>
    <col min="2" max="2" width="18.375" style="0" customWidth="1"/>
    <col min="3" max="3" width="13.125" style="0" customWidth="1"/>
    <col min="4" max="4" width="2.00390625" style="0" customWidth="1"/>
    <col min="5" max="5" width="9.625" style="0" customWidth="1"/>
    <col min="6" max="6" width="2.00390625" style="0" customWidth="1"/>
    <col min="7" max="7" width="9.625" style="0" customWidth="1"/>
    <col min="8" max="8" width="2.00390625" style="0" customWidth="1"/>
    <col min="9" max="9" width="9.625" style="0" customWidth="1"/>
    <col min="10" max="10" width="2.00390625" style="0" customWidth="1"/>
    <col min="11" max="11" width="9.625" style="0" customWidth="1"/>
    <col min="12" max="12" width="2.00390625" style="0" customWidth="1"/>
    <col min="13" max="13" width="9.625" style="0" customWidth="1"/>
    <col min="14" max="14" width="2.00390625" style="0" customWidth="1"/>
    <col min="15" max="15" width="9.625" style="0" customWidth="1"/>
    <col min="16" max="16" width="2.125" style="0" customWidth="1"/>
  </cols>
  <sheetData>
    <row r="1" spans="1:17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s="10" customFormat="1" ht="14.25" customHeight="1">
      <c r="A4" s="6"/>
      <c r="B4" s="7" t="s">
        <v>1</v>
      </c>
      <c r="C4" s="8" t="s">
        <v>35</v>
      </c>
      <c r="D4" s="8"/>
      <c r="E4" s="8">
        <v>27</v>
      </c>
      <c r="F4" s="8"/>
      <c r="G4" s="8">
        <v>28</v>
      </c>
      <c r="H4" s="8"/>
      <c r="I4" s="8">
        <v>29</v>
      </c>
      <c r="J4" s="8"/>
      <c r="K4" s="8">
        <v>30</v>
      </c>
      <c r="L4" s="8"/>
      <c r="M4" s="8">
        <v>31</v>
      </c>
      <c r="N4" s="8"/>
      <c r="O4" s="8">
        <v>1</v>
      </c>
      <c r="P4" s="6"/>
      <c r="Q4" s="9" t="s">
        <v>2</v>
      </c>
    </row>
    <row r="5" spans="1:17" s="10" customFormat="1" ht="13.5" customHeight="1">
      <c r="A5" s="11" t="s">
        <v>19</v>
      </c>
      <c r="B5" s="12"/>
      <c r="C5" s="26"/>
      <c r="D5" s="12"/>
      <c r="E5" s="26"/>
      <c r="F5" s="14"/>
      <c r="G5" s="26"/>
      <c r="H5" s="12"/>
      <c r="I5" s="26"/>
      <c r="J5" s="14"/>
      <c r="K5" s="26"/>
      <c r="L5" s="12"/>
      <c r="M5" s="26"/>
      <c r="N5" s="12"/>
      <c r="O5" s="26"/>
      <c r="P5" s="12"/>
      <c r="Q5" s="15"/>
    </row>
    <row r="6" spans="1:17" s="10" customFormat="1" ht="13.5" customHeight="1">
      <c r="A6" s="11" t="s">
        <v>20</v>
      </c>
      <c r="B6" s="12"/>
      <c r="C6" s="32"/>
      <c r="D6" s="14"/>
      <c r="E6" s="28"/>
      <c r="F6" s="14"/>
      <c r="G6" s="28"/>
      <c r="H6" s="14"/>
      <c r="I6" s="28"/>
      <c r="J6" s="14"/>
      <c r="K6" s="28"/>
      <c r="L6" s="14"/>
      <c r="M6" s="28"/>
      <c r="N6" s="14"/>
      <c r="O6" s="28"/>
      <c r="P6" s="14"/>
      <c r="Q6" s="16"/>
    </row>
    <row r="7" spans="1:17" s="10" customFormat="1" ht="13.5" customHeight="1">
      <c r="A7" s="12"/>
      <c r="B7" s="12" t="s">
        <v>21</v>
      </c>
      <c r="C7" s="33">
        <v>1700000</v>
      </c>
      <c r="D7" s="12"/>
      <c r="E7" s="26"/>
      <c r="F7" s="12"/>
      <c r="G7" s="26"/>
      <c r="H7" s="12"/>
      <c r="I7" s="26"/>
      <c r="J7" s="12"/>
      <c r="K7" s="26"/>
      <c r="L7" s="12"/>
      <c r="M7" s="26"/>
      <c r="N7" s="12"/>
      <c r="O7" s="26"/>
      <c r="P7" s="12"/>
      <c r="Q7" s="17"/>
    </row>
    <row r="8" spans="1:17" s="10" customFormat="1" ht="13.5" customHeight="1">
      <c r="A8" s="12"/>
      <c r="B8" s="12" t="s">
        <v>22</v>
      </c>
      <c r="C8" s="33">
        <f>200000*0.28</f>
        <v>56000.00000000001</v>
      </c>
      <c r="D8" s="12"/>
      <c r="E8" s="26"/>
      <c r="F8" s="12"/>
      <c r="G8" s="26"/>
      <c r="H8" s="12"/>
      <c r="I8" s="26"/>
      <c r="J8" s="12"/>
      <c r="K8" s="26"/>
      <c r="L8" s="12"/>
      <c r="M8" s="26"/>
      <c r="N8" s="12"/>
      <c r="O8" s="26"/>
      <c r="P8" s="12"/>
      <c r="Q8" s="17"/>
    </row>
    <row r="9" spans="1:17" s="10" customFormat="1" ht="13.5" customHeight="1">
      <c r="A9" s="12"/>
      <c r="B9" s="12" t="s">
        <v>23</v>
      </c>
      <c r="C9" s="33">
        <v>725000</v>
      </c>
      <c r="D9" s="12"/>
      <c r="E9" s="26"/>
      <c r="F9" s="12"/>
      <c r="G9" s="26"/>
      <c r="H9" s="12"/>
      <c r="I9" s="26"/>
      <c r="J9" s="12"/>
      <c r="K9" s="26"/>
      <c r="L9" s="12"/>
      <c r="M9" s="26"/>
      <c r="N9" s="12"/>
      <c r="O9" s="26"/>
      <c r="P9" s="12"/>
      <c r="Q9" s="17"/>
    </row>
    <row r="10" spans="1:17" s="10" customFormat="1" ht="13.5" customHeight="1">
      <c r="A10" s="12"/>
      <c r="B10" s="12" t="s">
        <v>24</v>
      </c>
      <c r="C10" s="33"/>
      <c r="D10" s="12"/>
      <c r="E10" s="26"/>
      <c r="F10" s="12"/>
      <c r="G10" s="26"/>
      <c r="H10" s="12"/>
      <c r="I10" s="26"/>
      <c r="J10" s="12"/>
      <c r="K10" s="26"/>
      <c r="L10" s="12"/>
      <c r="M10" s="26"/>
      <c r="N10" s="12"/>
      <c r="O10" s="26"/>
      <c r="P10" s="12"/>
      <c r="Q10" s="17"/>
    </row>
    <row r="11" spans="1:17" s="10" customFormat="1" ht="13.5" customHeight="1">
      <c r="A11" s="12"/>
      <c r="B11" s="11" t="s">
        <v>25</v>
      </c>
      <c r="C11" s="32">
        <f>SUM(C7:C10)</f>
        <v>2481000</v>
      </c>
      <c r="D11" s="14"/>
      <c r="E11" s="27"/>
      <c r="F11" s="14"/>
      <c r="G11" s="27"/>
      <c r="H11" s="14"/>
      <c r="I11" s="27"/>
      <c r="J11" s="14"/>
      <c r="K11" s="27"/>
      <c r="L11" s="14"/>
      <c r="M11" s="27"/>
      <c r="N11" s="12"/>
      <c r="O11" s="27"/>
      <c r="P11" s="12"/>
      <c r="Q11" s="19"/>
    </row>
    <row r="12" spans="1:17" s="10" customFormat="1" ht="13.5" customHeight="1">
      <c r="A12" s="11" t="s">
        <v>26</v>
      </c>
      <c r="B12" s="12"/>
      <c r="C12" s="32">
        <f>C5+C11</f>
        <v>2481000</v>
      </c>
      <c r="D12" s="14"/>
      <c r="E12" s="27"/>
      <c r="F12" s="14"/>
      <c r="G12" s="27"/>
      <c r="H12" s="14"/>
      <c r="I12" s="27"/>
      <c r="J12" s="14"/>
      <c r="K12" s="27"/>
      <c r="L12" s="14"/>
      <c r="M12" s="27"/>
      <c r="N12" s="12"/>
      <c r="O12" s="27"/>
      <c r="P12" s="12"/>
      <c r="Q12" s="20"/>
    </row>
    <row r="13" spans="1:17" s="10" customFormat="1" ht="13.5" customHeight="1">
      <c r="A13" s="11" t="s">
        <v>27</v>
      </c>
      <c r="B13" s="12"/>
      <c r="C13" s="34"/>
      <c r="D13" s="14"/>
      <c r="E13" s="29"/>
      <c r="F13" s="14"/>
      <c r="G13" s="29"/>
      <c r="H13" s="14"/>
      <c r="I13" s="29"/>
      <c r="J13" s="14"/>
      <c r="K13" s="29"/>
      <c r="L13" s="14"/>
      <c r="M13" s="29"/>
      <c r="N13" s="14"/>
      <c r="O13" s="29"/>
      <c r="P13" s="14"/>
      <c r="Q13" s="16"/>
    </row>
    <row r="14" spans="1:17" s="10" customFormat="1" ht="13.5" customHeight="1">
      <c r="A14" s="12"/>
      <c r="B14" s="12" t="s">
        <v>10</v>
      </c>
      <c r="C14" s="35">
        <f>26*18000</f>
        <v>468000</v>
      </c>
      <c r="D14" s="12"/>
      <c r="E14" s="30"/>
      <c r="F14" s="12"/>
      <c r="G14" s="30"/>
      <c r="H14" s="12"/>
      <c r="I14" s="30"/>
      <c r="J14" s="12"/>
      <c r="K14" s="30"/>
      <c r="L14" s="12"/>
      <c r="M14" s="30"/>
      <c r="N14" s="12"/>
      <c r="O14" s="30"/>
      <c r="P14" s="12"/>
      <c r="Q14" s="17"/>
    </row>
    <row r="15" spans="1:17" s="10" customFormat="1" ht="13.5" customHeight="1">
      <c r="A15" s="12"/>
      <c r="B15" s="12" t="s">
        <v>39</v>
      </c>
      <c r="C15" s="35">
        <v>500000</v>
      </c>
      <c r="D15" s="12"/>
      <c r="E15" s="30"/>
      <c r="F15" s="12"/>
      <c r="G15" s="30"/>
      <c r="H15" s="12"/>
      <c r="I15" s="30"/>
      <c r="J15" s="12"/>
      <c r="K15" s="30"/>
      <c r="L15" s="12"/>
      <c r="M15" s="30"/>
      <c r="N15" s="12"/>
      <c r="O15" s="30"/>
      <c r="P15" s="12"/>
      <c r="Q15" s="17"/>
    </row>
    <row r="16" spans="1:17" s="10" customFormat="1" ht="13.5" customHeight="1">
      <c r="A16" s="12"/>
      <c r="B16" s="12" t="s">
        <v>31</v>
      </c>
      <c r="C16" s="36">
        <v>350000</v>
      </c>
      <c r="D16" s="12"/>
      <c r="E16" s="31"/>
      <c r="F16" s="12"/>
      <c r="G16" s="31"/>
      <c r="H16" s="12"/>
      <c r="I16" s="31"/>
      <c r="J16" s="12"/>
      <c r="K16" s="31"/>
      <c r="L16" s="12"/>
      <c r="M16" s="31"/>
      <c r="N16" s="12"/>
      <c r="O16" s="31"/>
      <c r="P16" s="12"/>
      <c r="Q16" s="17"/>
    </row>
    <row r="17" spans="1:17" s="10" customFormat="1" ht="13.5" customHeight="1">
      <c r="A17" s="12"/>
      <c r="B17" s="12" t="s">
        <v>32</v>
      </c>
      <c r="C17" s="36">
        <v>350000</v>
      </c>
      <c r="D17" s="12"/>
      <c r="E17" s="31"/>
      <c r="F17" s="12"/>
      <c r="G17" s="31"/>
      <c r="H17" s="12"/>
      <c r="I17" s="31"/>
      <c r="J17" s="12"/>
      <c r="K17" s="31"/>
      <c r="L17" s="12"/>
      <c r="M17" s="31"/>
      <c r="N17" s="12"/>
      <c r="O17" s="31"/>
      <c r="P17" s="12"/>
      <c r="Q17" s="17"/>
    </row>
    <row r="18" spans="1:17" s="10" customFormat="1" ht="13.5" customHeight="1">
      <c r="A18" s="12"/>
      <c r="B18" s="12" t="s">
        <v>36</v>
      </c>
      <c r="C18" s="36">
        <f>4000*26</f>
        <v>104000</v>
      </c>
      <c r="D18" s="12"/>
      <c r="E18" s="31"/>
      <c r="F18" s="12"/>
      <c r="G18" s="31"/>
      <c r="H18" s="12"/>
      <c r="I18" s="31"/>
      <c r="J18" s="12"/>
      <c r="K18" s="31"/>
      <c r="L18" s="12"/>
      <c r="M18" s="31"/>
      <c r="N18" s="12"/>
      <c r="O18" s="31"/>
      <c r="P18" s="12"/>
      <c r="Q18" s="17"/>
    </row>
    <row r="19" spans="1:17" s="10" customFormat="1" ht="13.5" customHeight="1">
      <c r="A19" s="12"/>
      <c r="B19" s="12" t="s">
        <v>33</v>
      </c>
      <c r="C19" s="36">
        <f>50000</f>
        <v>50000</v>
      </c>
      <c r="D19" s="12"/>
      <c r="E19" s="31"/>
      <c r="F19" s="12"/>
      <c r="G19" s="31"/>
      <c r="H19" s="12"/>
      <c r="I19" s="31"/>
      <c r="J19" s="12"/>
      <c r="K19" s="31"/>
      <c r="L19" s="12"/>
      <c r="M19" s="31"/>
      <c r="N19" s="12"/>
      <c r="O19" s="31"/>
      <c r="P19" s="12"/>
      <c r="Q19" s="17"/>
    </row>
    <row r="20" spans="1:17" s="10" customFormat="1" ht="13.5" customHeight="1">
      <c r="A20" s="12"/>
      <c r="B20" s="12" t="s">
        <v>34</v>
      </c>
      <c r="C20" s="36">
        <v>300000</v>
      </c>
      <c r="D20" s="12"/>
      <c r="E20" s="31"/>
      <c r="F20" s="12"/>
      <c r="G20" s="31"/>
      <c r="H20" s="12"/>
      <c r="I20" s="31"/>
      <c r="J20" s="12"/>
      <c r="K20" s="31"/>
      <c r="L20" s="12"/>
      <c r="M20" s="31"/>
      <c r="N20" s="12"/>
      <c r="O20" s="31"/>
      <c r="P20" s="12"/>
      <c r="Q20" s="17"/>
    </row>
    <row r="21" spans="1:17" s="10" customFormat="1" ht="13.5" customHeight="1">
      <c r="A21" s="12"/>
      <c r="B21" s="12" t="s">
        <v>37</v>
      </c>
      <c r="C21" s="36">
        <f>8000*10</f>
        <v>80000</v>
      </c>
      <c r="D21" s="12"/>
      <c r="E21" s="31"/>
      <c r="F21" s="12"/>
      <c r="G21" s="31"/>
      <c r="H21" s="12"/>
      <c r="I21" s="31"/>
      <c r="J21" s="12"/>
      <c r="K21" s="31"/>
      <c r="L21" s="12"/>
      <c r="M21" s="31"/>
      <c r="N21" s="12"/>
      <c r="O21" s="31"/>
      <c r="P21" s="12"/>
      <c r="Q21" s="17"/>
    </row>
    <row r="22" spans="1:17" s="10" customFormat="1" ht="13.5" customHeight="1">
      <c r="A22" s="12"/>
      <c r="B22" s="12" t="s">
        <v>38</v>
      </c>
      <c r="C22" s="36">
        <f>30000*8</f>
        <v>240000</v>
      </c>
      <c r="D22" s="12"/>
      <c r="E22" s="31"/>
      <c r="F22" s="12"/>
      <c r="G22" s="31"/>
      <c r="H22" s="12"/>
      <c r="I22" s="31"/>
      <c r="J22" s="12"/>
      <c r="K22" s="31"/>
      <c r="L22" s="12"/>
      <c r="M22" s="31"/>
      <c r="N22" s="12"/>
      <c r="O22" s="31"/>
      <c r="P22" s="12"/>
      <c r="Q22" s="17"/>
    </row>
    <row r="23" spans="1:17" s="10" customFormat="1" ht="13.5" customHeight="1">
      <c r="A23" s="12"/>
      <c r="B23" s="12" t="s">
        <v>40</v>
      </c>
      <c r="C23" s="36">
        <f>243200/2</f>
        <v>121600</v>
      </c>
      <c r="D23" s="12"/>
      <c r="E23" s="31"/>
      <c r="F23" s="12"/>
      <c r="G23" s="31"/>
      <c r="H23" s="12"/>
      <c r="I23" s="31"/>
      <c r="J23" s="12"/>
      <c r="K23" s="31"/>
      <c r="L23" s="12"/>
      <c r="M23" s="31"/>
      <c r="N23" s="12"/>
      <c r="O23" s="31"/>
      <c r="P23" s="12"/>
      <c r="Q23" s="17"/>
    </row>
    <row r="24" spans="1:17" s="10" customFormat="1" ht="13.5" customHeight="1">
      <c r="A24" s="12"/>
      <c r="B24" s="12" t="s">
        <v>29</v>
      </c>
      <c r="C24" s="36"/>
      <c r="D24" s="12"/>
      <c r="E24" s="31"/>
      <c r="F24" s="12"/>
      <c r="G24" s="31"/>
      <c r="H24" s="12"/>
      <c r="I24" s="31"/>
      <c r="J24" s="12"/>
      <c r="K24" s="31"/>
      <c r="L24" s="12"/>
      <c r="M24" s="31"/>
      <c r="N24" s="12"/>
      <c r="O24" s="31"/>
      <c r="P24" s="12"/>
      <c r="Q24" s="17"/>
    </row>
    <row r="25" spans="1:17" s="10" customFormat="1" ht="13.5" customHeight="1">
      <c r="A25" s="11"/>
      <c r="B25" s="11" t="s">
        <v>15</v>
      </c>
      <c r="C25" s="32">
        <f>SUM(C14:C24)</f>
        <v>2563600</v>
      </c>
      <c r="D25" s="14"/>
      <c r="E25" s="27"/>
      <c r="F25" s="14"/>
      <c r="G25" s="27"/>
      <c r="H25" s="14"/>
      <c r="I25" s="27"/>
      <c r="J25" s="14"/>
      <c r="K25" s="27"/>
      <c r="L25" s="14"/>
      <c r="M25" s="27"/>
      <c r="N25" s="12"/>
      <c r="O25" s="27"/>
      <c r="P25" s="12"/>
      <c r="Q25" s="20"/>
    </row>
    <row r="26" spans="1:17" s="10" customFormat="1" ht="13.5" customHeight="1">
      <c r="A26" s="11" t="s">
        <v>16</v>
      </c>
      <c r="B26" s="11"/>
      <c r="C26" s="18">
        <f>C11+C25</f>
        <v>5044600</v>
      </c>
      <c r="D26" s="14"/>
      <c r="E26" s="18"/>
      <c r="F26" s="14"/>
      <c r="G26" s="18"/>
      <c r="H26" s="14"/>
      <c r="I26" s="18"/>
      <c r="J26" s="14"/>
      <c r="K26" s="18"/>
      <c r="L26" s="14"/>
      <c r="M26" s="18"/>
      <c r="N26" s="12"/>
      <c r="O26" s="18"/>
      <c r="P26" s="12"/>
      <c r="Q26" s="20"/>
    </row>
    <row r="27" spans="1:17" s="10" customFormat="1" ht="13.5" customHeight="1" thickBot="1">
      <c r="A27" s="11" t="s">
        <v>18</v>
      </c>
      <c r="B27" s="12"/>
      <c r="C27" s="23">
        <f>C12-C25</f>
        <v>-82600</v>
      </c>
      <c r="D27" s="24"/>
      <c r="E27" s="23"/>
      <c r="F27" s="14"/>
      <c r="G27" s="23"/>
      <c r="H27" s="14"/>
      <c r="I27" s="23"/>
      <c r="J27" s="14"/>
      <c r="K27" s="23"/>
      <c r="L27" s="14"/>
      <c r="M27" s="23"/>
      <c r="N27" s="12"/>
      <c r="O27" s="23"/>
      <c r="P27" s="12"/>
      <c r="Q27" s="25"/>
    </row>
    <row r="28" s="10" customFormat="1" ht="14.25" customHeight="1" thickTop="1"/>
    <row r="29" s="10" customFormat="1" ht="7.5" customHeight="1"/>
    <row r="30" spans="1:17" s="10" customFormat="1" ht="14.25" customHeight="1">
      <c r="A30" s="6"/>
      <c r="B30" s="7" t="s">
        <v>1</v>
      </c>
      <c r="C30" s="8">
        <v>2</v>
      </c>
      <c r="D30" s="8"/>
      <c r="E30" s="8">
        <v>3</v>
      </c>
      <c r="F30" s="8"/>
      <c r="G30" s="8">
        <v>4</v>
      </c>
      <c r="H30" s="8"/>
      <c r="I30" s="8">
        <v>5</v>
      </c>
      <c r="J30" s="8"/>
      <c r="K30" s="8">
        <v>6</v>
      </c>
      <c r="L30" s="8"/>
      <c r="M30" s="8">
        <v>7</v>
      </c>
      <c r="N30" s="8"/>
      <c r="O30" s="8">
        <v>8</v>
      </c>
      <c r="P30" s="6"/>
      <c r="Q30" s="9" t="s">
        <v>2</v>
      </c>
    </row>
    <row r="31" spans="1:17" s="10" customFormat="1" ht="13.5" customHeight="1">
      <c r="A31" s="11" t="s">
        <v>3</v>
      </c>
      <c r="B31" s="12"/>
      <c r="C31" s="26"/>
      <c r="D31" s="12"/>
      <c r="E31" s="26"/>
      <c r="F31" s="14"/>
      <c r="G31" s="26"/>
      <c r="H31" s="12"/>
      <c r="I31" s="26"/>
      <c r="J31" s="14"/>
      <c r="K31" s="26"/>
      <c r="L31" s="12"/>
      <c r="M31" s="26"/>
      <c r="N31" s="12"/>
      <c r="O31" s="26"/>
      <c r="P31" s="12"/>
      <c r="Q31" s="15"/>
    </row>
    <row r="32" spans="1:17" s="10" customFormat="1" ht="13.5" customHeight="1">
      <c r="A32" s="11" t="s">
        <v>4</v>
      </c>
      <c r="B32" s="12"/>
      <c r="C32" s="28"/>
      <c r="D32" s="14"/>
      <c r="E32" s="28"/>
      <c r="F32" s="14"/>
      <c r="G32" s="28"/>
      <c r="H32" s="14"/>
      <c r="I32" s="28"/>
      <c r="J32" s="14"/>
      <c r="K32" s="28"/>
      <c r="L32" s="14"/>
      <c r="M32" s="28"/>
      <c r="N32" s="14"/>
      <c r="O32" s="28"/>
      <c r="P32" s="14"/>
      <c r="Q32" s="16"/>
    </row>
    <row r="33" spans="1:17" s="10" customFormat="1" ht="13.5" customHeight="1">
      <c r="A33" s="12"/>
      <c r="B33" s="12" t="s">
        <v>5</v>
      </c>
      <c r="C33" s="26"/>
      <c r="D33" s="12"/>
      <c r="E33" s="26"/>
      <c r="F33" s="12"/>
      <c r="G33" s="26"/>
      <c r="H33" s="12"/>
      <c r="I33" s="26"/>
      <c r="J33" s="12"/>
      <c r="K33" s="26"/>
      <c r="L33" s="12"/>
      <c r="M33" s="26"/>
      <c r="N33" s="12"/>
      <c r="O33" s="26"/>
      <c r="P33" s="12"/>
      <c r="Q33" s="17"/>
    </row>
    <row r="34" spans="1:17" s="10" customFormat="1" ht="13.5" customHeight="1">
      <c r="A34" s="12"/>
      <c r="B34" s="12" t="s">
        <v>6</v>
      </c>
      <c r="C34" s="26"/>
      <c r="D34" s="12"/>
      <c r="E34" s="26"/>
      <c r="F34" s="12"/>
      <c r="G34" s="26"/>
      <c r="H34" s="12"/>
      <c r="I34" s="26"/>
      <c r="J34" s="12"/>
      <c r="K34" s="26"/>
      <c r="L34" s="12"/>
      <c r="M34" s="26"/>
      <c r="N34" s="12"/>
      <c r="O34" s="26"/>
      <c r="P34" s="12"/>
      <c r="Q34" s="17"/>
    </row>
    <row r="35" spans="1:17" s="10" customFormat="1" ht="13.5" customHeight="1">
      <c r="A35" s="12"/>
      <c r="B35" s="11" t="s">
        <v>7</v>
      </c>
      <c r="C35" s="27"/>
      <c r="D35" s="14"/>
      <c r="E35" s="27"/>
      <c r="F35" s="14"/>
      <c r="G35" s="27"/>
      <c r="H35" s="14"/>
      <c r="I35" s="27"/>
      <c r="J35" s="14"/>
      <c r="K35" s="27"/>
      <c r="L35" s="14"/>
      <c r="M35" s="27"/>
      <c r="N35" s="12"/>
      <c r="O35" s="27"/>
      <c r="P35" s="12"/>
      <c r="Q35" s="19"/>
    </row>
    <row r="36" spans="1:17" s="10" customFormat="1" ht="13.5" customHeight="1">
      <c r="A36" s="11" t="s">
        <v>8</v>
      </c>
      <c r="B36" s="12"/>
      <c r="C36" s="27"/>
      <c r="D36" s="14"/>
      <c r="E36" s="27"/>
      <c r="F36" s="14"/>
      <c r="G36" s="27"/>
      <c r="H36" s="14"/>
      <c r="I36" s="27"/>
      <c r="J36" s="14"/>
      <c r="K36" s="27"/>
      <c r="L36" s="14"/>
      <c r="M36" s="27"/>
      <c r="N36" s="12"/>
      <c r="O36" s="27"/>
      <c r="P36" s="12"/>
      <c r="Q36" s="20"/>
    </row>
    <row r="37" spans="1:17" s="10" customFormat="1" ht="13.5" customHeight="1">
      <c r="A37" s="11" t="s">
        <v>9</v>
      </c>
      <c r="B37" s="12"/>
      <c r="C37" s="29"/>
      <c r="D37" s="14"/>
      <c r="E37" s="29"/>
      <c r="F37" s="14"/>
      <c r="G37" s="29"/>
      <c r="H37" s="14"/>
      <c r="I37" s="29"/>
      <c r="J37" s="14"/>
      <c r="K37" s="29"/>
      <c r="L37" s="14"/>
      <c r="M37" s="29"/>
      <c r="N37" s="14"/>
      <c r="O37" s="29"/>
      <c r="P37" s="14"/>
      <c r="Q37" s="16"/>
    </row>
    <row r="38" spans="1:17" s="10" customFormat="1" ht="13.5" customHeight="1">
      <c r="A38" s="12"/>
      <c r="B38" s="12" t="s">
        <v>10</v>
      </c>
      <c r="C38" s="30"/>
      <c r="D38" s="12"/>
      <c r="E38" s="30"/>
      <c r="F38" s="12"/>
      <c r="G38" s="30"/>
      <c r="H38" s="12"/>
      <c r="I38" s="30"/>
      <c r="J38" s="12"/>
      <c r="K38" s="30"/>
      <c r="L38" s="12"/>
      <c r="M38" s="30"/>
      <c r="N38" s="12"/>
      <c r="O38" s="30"/>
      <c r="P38" s="12"/>
      <c r="Q38" s="17"/>
    </row>
    <row r="39" spans="1:17" s="10" customFormat="1" ht="13.5" customHeight="1">
      <c r="A39" s="12"/>
      <c r="B39" s="12" t="s">
        <v>11</v>
      </c>
      <c r="C39" s="31"/>
      <c r="D39" s="12"/>
      <c r="E39" s="31"/>
      <c r="F39" s="12"/>
      <c r="G39" s="31"/>
      <c r="H39" s="12"/>
      <c r="I39" s="31"/>
      <c r="J39" s="12"/>
      <c r="K39" s="31"/>
      <c r="L39" s="12"/>
      <c r="M39" s="31"/>
      <c r="N39" s="12"/>
      <c r="O39" s="31"/>
      <c r="P39" s="12"/>
      <c r="Q39" s="17"/>
    </row>
    <row r="40" spans="1:17" s="10" customFormat="1" ht="13.5" customHeight="1">
      <c r="A40" s="12"/>
      <c r="B40" s="12" t="s">
        <v>12</v>
      </c>
      <c r="C40" s="31"/>
      <c r="D40" s="12"/>
      <c r="E40" s="31"/>
      <c r="F40" s="12"/>
      <c r="G40" s="31"/>
      <c r="H40" s="12"/>
      <c r="I40" s="31"/>
      <c r="J40" s="12"/>
      <c r="K40" s="31"/>
      <c r="L40" s="12"/>
      <c r="M40" s="31"/>
      <c r="N40" s="12"/>
      <c r="O40" s="31"/>
      <c r="P40" s="12"/>
      <c r="Q40" s="17"/>
    </row>
    <row r="41" spans="1:17" s="10" customFormat="1" ht="13.5" customHeight="1">
      <c r="A41" s="12"/>
      <c r="B41" s="12" t="s">
        <v>13</v>
      </c>
      <c r="C41" s="31"/>
      <c r="D41" s="12"/>
      <c r="E41" s="31"/>
      <c r="F41" s="12"/>
      <c r="G41" s="31"/>
      <c r="H41" s="12"/>
      <c r="I41" s="31"/>
      <c r="J41" s="12"/>
      <c r="K41" s="31"/>
      <c r="L41" s="12"/>
      <c r="M41" s="31"/>
      <c r="N41" s="12"/>
      <c r="O41" s="31"/>
      <c r="P41" s="12"/>
      <c r="Q41" s="17"/>
    </row>
    <row r="42" spans="1:17" s="10" customFormat="1" ht="13.5" customHeight="1">
      <c r="A42" s="12"/>
      <c r="B42" s="12" t="s">
        <v>14</v>
      </c>
      <c r="C42" s="31"/>
      <c r="D42" s="12"/>
      <c r="E42" s="31"/>
      <c r="F42" s="12"/>
      <c r="G42" s="31"/>
      <c r="H42" s="12"/>
      <c r="I42" s="31"/>
      <c r="J42" s="12"/>
      <c r="K42" s="31"/>
      <c r="L42" s="12"/>
      <c r="M42" s="31"/>
      <c r="N42" s="12"/>
      <c r="O42" s="31"/>
      <c r="P42" s="12"/>
      <c r="Q42" s="17"/>
    </row>
    <row r="43" spans="1:17" s="10" customFormat="1" ht="13.5" customHeight="1">
      <c r="A43" s="11"/>
      <c r="B43" s="11" t="s">
        <v>15</v>
      </c>
      <c r="C43" s="27"/>
      <c r="D43" s="14"/>
      <c r="E43" s="27"/>
      <c r="F43" s="14"/>
      <c r="G43" s="27"/>
      <c r="H43" s="14"/>
      <c r="I43" s="27"/>
      <c r="J43" s="14"/>
      <c r="K43" s="27"/>
      <c r="L43" s="14"/>
      <c r="M43" s="27"/>
      <c r="N43" s="12"/>
      <c r="O43" s="27"/>
      <c r="P43" s="12"/>
      <c r="Q43" s="20"/>
    </row>
    <row r="44" spans="1:17" s="10" customFormat="1" ht="13.5" customHeight="1">
      <c r="A44" s="11" t="s">
        <v>16</v>
      </c>
      <c r="B44" s="11"/>
      <c r="C44" s="18"/>
      <c r="D44" s="14"/>
      <c r="E44" s="18"/>
      <c r="F44" s="14"/>
      <c r="G44" s="18"/>
      <c r="H44" s="14"/>
      <c r="I44" s="18"/>
      <c r="J44" s="14"/>
      <c r="K44" s="18"/>
      <c r="L44" s="14"/>
      <c r="M44" s="18"/>
      <c r="N44" s="12"/>
      <c r="O44" s="18"/>
      <c r="P44" s="12"/>
      <c r="Q44" s="20"/>
    </row>
    <row r="45" spans="1:17" s="10" customFormat="1" ht="13.5" customHeight="1">
      <c r="A45" s="21" t="s">
        <v>17</v>
      </c>
      <c r="B45" s="11"/>
      <c r="C45" s="13"/>
      <c r="D45" s="14"/>
      <c r="E45" s="13"/>
      <c r="F45" s="14"/>
      <c r="G45" s="13"/>
      <c r="H45" s="14"/>
      <c r="I45" s="13"/>
      <c r="J45" s="14"/>
      <c r="K45" s="13"/>
      <c r="L45" s="14"/>
      <c r="M45" s="13"/>
      <c r="N45" s="12"/>
      <c r="O45" s="13"/>
      <c r="P45" s="12"/>
      <c r="Q45" s="22"/>
    </row>
    <row r="46" spans="1:17" s="10" customFormat="1" ht="13.5" customHeight="1" thickBot="1">
      <c r="A46" s="11" t="s">
        <v>18</v>
      </c>
      <c r="B46" s="12"/>
      <c r="C46" s="23"/>
      <c r="D46" s="24"/>
      <c r="E46" s="23"/>
      <c r="F46" s="14"/>
      <c r="G46" s="23"/>
      <c r="H46" s="14"/>
      <c r="I46" s="23"/>
      <c r="J46" s="14"/>
      <c r="K46" s="23"/>
      <c r="L46" s="14"/>
      <c r="M46" s="23"/>
      <c r="N46" s="12"/>
      <c r="O46" s="23"/>
      <c r="P46" s="12"/>
      <c r="Q46" s="25"/>
    </row>
    <row r="47" ht="16.5" thickTop="1"/>
  </sheetData>
  <sheetProtection/>
  <printOptions/>
  <pageMargins left="0.7480314960629921" right="0.7480314960629921" top="0.43" bottom="0.54" header="0.21" footer="0.3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0">
      <selection activeCell="E36" sqref="E36"/>
    </sheetView>
  </sheetViews>
  <sheetFormatPr defaultColWidth="9.00390625" defaultRowHeight="15.75"/>
  <cols>
    <col min="1" max="1" width="2.375" style="0" customWidth="1"/>
    <col min="2" max="2" width="18.375" style="0" customWidth="1"/>
    <col min="3" max="3" width="10.00390625" style="60" customWidth="1"/>
    <col min="4" max="4" width="2.00390625" style="60" customWidth="1"/>
    <col min="5" max="5" width="10.00390625" style="60" customWidth="1"/>
    <col min="6" max="6" width="2.00390625" style="60" customWidth="1"/>
    <col min="7" max="7" width="10.00390625" style="60" customWidth="1"/>
    <col min="8" max="8" width="2.00390625" style="60" customWidth="1"/>
    <col min="9" max="9" width="10.00390625" style="60" customWidth="1"/>
    <col min="10" max="10" width="2.00390625" style="60" customWidth="1"/>
    <col min="11" max="11" width="10.00390625" style="60" customWidth="1"/>
    <col min="12" max="12" width="2.00390625" style="60" customWidth="1"/>
    <col min="13" max="13" width="10.00390625" style="60" customWidth="1"/>
    <col min="14" max="14" width="2.00390625" style="60" customWidth="1"/>
    <col min="15" max="15" width="10.00390625" style="60" customWidth="1"/>
    <col min="16" max="16" width="2.125" style="60" customWidth="1"/>
    <col min="17" max="17" width="10.00390625" style="60" customWidth="1"/>
  </cols>
  <sheetData>
    <row r="1" spans="1:17" ht="18.75">
      <c r="A1" s="1" t="s">
        <v>0</v>
      </c>
      <c r="B1" s="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8.75">
      <c r="A2" s="4" t="s">
        <v>30</v>
      </c>
      <c r="B2" s="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8"/>
    </row>
    <row r="3" spans="1:17" ht="14.25" customHeight="1">
      <c r="A3" s="1"/>
      <c r="B3" s="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s="10" customFormat="1" ht="14.25" customHeight="1">
      <c r="A4" s="6"/>
      <c r="B4" s="7" t="s">
        <v>1</v>
      </c>
      <c r="C4" s="40">
        <v>26</v>
      </c>
      <c r="D4" s="40"/>
      <c r="E4" s="40">
        <v>27</v>
      </c>
      <c r="F4" s="40"/>
      <c r="G4" s="40">
        <v>28</v>
      </c>
      <c r="H4" s="40"/>
      <c r="I4" s="40">
        <v>29</v>
      </c>
      <c r="J4" s="40"/>
      <c r="K4" s="40">
        <v>30</v>
      </c>
      <c r="L4" s="40"/>
      <c r="M4" s="40">
        <v>31</v>
      </c>
      <c r="N4" s="40"/>
      <c r="O4" s="40">
        <v>1</v>
      </c>
      <c r="P4" s="41"/>
      <c r="Q4" s="42" t="s">
        <v>2</v>
      </c>
    </row>
    <row r="5" spans="1:17" s="10" customFormat="1" ht="13.5" customHeight="1" thickBot="1">
      <c r="A5" s="11" t="s">
        <v>19</v>
      </c>
      <c r="B5" s="12"/>
      <c r="C5" s="43">
        <v>44000</v>
      </c>
      <c r="D5" s="44"/>
      <c r="E5" s="43">
        <f>C26</f>
        <v>561000</v>
      </c>
      <c r="F5" s="45"/>
      <c r="G5" s="43">
        <f>E26</f>
        <v>539000</v>
      </c>
      <c r="H5" s="45"/>
      <c r="I5" s="43">
        <f>G26</f>
        <v>407000</v>
      </c>
      <c r="J5" s="45"/>
      <c r="K5" s="43">
        <f>I26</f>
        <v>385000</v>
      </c>
      <c r="L5" s="45"/>
      <c r="M5" s="43">
        <f>K26</f>
        <v>363000</v>
      </c>
      <c r="N5" s="45"/>
      <c r="O5" s="43">
        <f>M26</f>
        <v>346000</v>
      </c>
      <c r="P5" s="45"/>
      <c r="Q5" s="61">
        <f>C5</f>
        <v>44000</v>
      </c>
    </row>
    <row r="6" spans="1:17" s="10" customFormat="1" ht="13.5" customHeight="1" thickBot="1" thickTop="1">
      <c r="A6" s="11" t="s">
        <v>20</v>
      </c>
      <c r="B6" s="12"/>
      <c r="C6" s="47"/>
      <c r="D6" s="45"/>
      <c r="E6" s="47"/>
      <c r="F6" s="45"/>
      <c r="G6" s="47"/>
      <c r="H6" s="45"/>
      <c r="I6" s="47"/>
      <c r="J6" s="45"/>
      <c r="K6" s="47"/>
      <c r="L6" s="45"/>
      <c r="M6" s="47"/>
      <c r="N6" s="45"/>
      <c r="O6" s="47"/>
      <c r="P6" s="45"/>
      <c r="Q6" s="62"/>
    </row>
    <row r="7" spans="1:17" s="10" customFormat="1" ht="13.5" customHeight="1" thickBot="1" thickTop="1">
      <c r="A7" s="12"/>
      <c r="B7" s="12" t="s">
        <v>21</v>
      </c>
      <c r="C7" s="43"/>
      <c r="D7" s="44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63">
        <f>SUM(C7:O7)</f>
        <v>0</v>
      </c>
    </row>
    <row r="8" spans="1:17" s="10" customFormat="1" ht="13.5" customHeight="1" thickBot="1" thickTop="1">
      <c r="A8" s="12"/>
      <c r="B8" s="12" t="s">
        <v>22</v>
      </c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63">
        <f>SUM(C8:O8)</f>
        <v>0</v>
      </c>
    </row>
    <row r="9" spans="1:17" s="10" customFormat="1" ht="13.5" customHeight="1" thickBot="1" thickTop="1">
      <c r="A9" s="12"/>
      <c r="B9" s="12" t="s">
        <v>23</v>
      </c>
      <c r="C9" s="43">
        <v>750000</v>
      </c>
      <c r="D9" s="44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63">
        <f>SUM(C9:O9)</f>
        <v>750000</v>
      </c>
    </row>
    <row r="10" spans="1:17" s="10" customFormat="1" ht="13.5" customHeight="1" thickBot="1" thickTop="1">
      <c r="A10" s="12"/>
      <c r="B10" s="12" t="s">
        <v>24</v>
      </c>
      <c r="C10" s="43">
        <f>21000+21000+97000</f>
        <v>139000</v>
      </c>
      <c r="D10" s="44"/>
      <c r="E10" s="43"/>
      <c r="F10" s="44"/>
      <c r="G10" s="43"/>
      <c r="H10" s="44"/>
      <c r="I10" s="43"/>
      <c r="J10" s="44"/>
      <c r="K10" s="43"/>
      <c r="L10" s="44"/>
      <c r="M10" s="43"/>
      <c r="N10" s="44"/>
      <c r="O10" s="43"/>
      <c r="P10" s="44"/>
      <c r="Q10" s="63">
        <f>SUM(C10:O10)</f>
        <v>139000</v>
      </c>
    </row>
    <row r="11" spans="1:17" s="10" customFormat="1" ht="13.5" customHeight="1" thickBot="1" thickTop="1">
      <c r="A11" s="12"/>
      <c r="B11" s="11" t="s">
        <v>25</v>
      </c>
      <c r="C11" s="47">
        <f>SUM(C7:C10)</f>
        <v>889000</v>
      </c>
      <c r="D11" s="45"/>
      <c r="E11" s="47">
        <f>SUM(E7:E10)</f>
        <v>0</v>
      </c>
      <c r="F11" s="45"/>
      <c r="G11" s="47">
        <f>SUM(G7:G10)</f>
        <v>0</v>
      </c>
      <c r="H11" s="45"/>
      <c r="I11" s="47">
        <f>SUM(I7:I10)</f>
        <v>0</v>
      </c>
      <c r="J11" s="45"/>
      <c r="K11" s="47">
        <f>SUM(K7:K10)</f>
        <v>0</v>
      </c>
      <c r="L11" s="45"/>
      <c r="M11" s="47">
        <f>SUM(M7:M10)</f>
        <v>0</v>
      </c>
      <c r="N11" s="45"/>
      <c r="O11" s="47">
        <f>SUM(O7:O10)</f>
        <v>0</v>
      </c>
      <c r="P11" s="45"/>
      <c r="Q11" s="64">
        <f>SUM(C11:O11)</f>
        <v>889000</v>
      </c>
    </row>
    <row r="12" spans="1:17" s="10" customFormat="1" ht="13.5" customHeight="1" thickBot="1" thickTop="1">
      <c r="A12" s="11" t="s">
        <v>26</v>
      </c>
      <c r="B12" s="12"/>
      <c r="C12" s="47">
        <f>C5+C11</f>
        <v>933000</v>
      </c>
      <c r="D12" s="45"/>
      <c r="E12" s="47">
        <f>E5+E11</f>
        <v>561000</v>
      </c>
      <c r="F12" s="45"/>
      <c r="G12" s="47">
        <f>G5+G11</f>
        <v>539000</v>
      </c>
      <c r="H12" s="45"/>
      <c r="I12" s="47">
        <f>I5+I11</f>
        <v>407000</v>
      </c>
      <c r="J12" s="45"/>
      <c r="K12" s="47">
        <f>K5+K11</f>
        <v>385000</v>
      </c>
      <c r="L12" s="45"/>
      <c r="M12" s="47">
        <f>M5+M11</f>
        <v>363000</v>
      </c>
      <c r="N12" s="45"/>
      <c r="O12" s="47">
        <f>O5+O11</f>
        <v>346000</v>
      </c>
      <c r="P12" s="45"/>
      <c r="Q12" s="62">
        <f>Q5+Q11</f>
        <v>933000</v>
      </c>
    </row>
    <row r="13" spans="1:17" s="10" customFormat="1" ht="13.5" customHeight="1" thickBot="1" thickTop="1">
      <c r="A13" s="11" t="s">
        <v>27</v>
      </c>
      <c r="B13" s="12"/>
      <c r="C13" s="51"/>
      <c r="D13" s="45"/>
      <c r="E13" s="51"/>
      <c r="F13" s="45"/>
      <c r="G13" s="51"/>
      <c r="H13" s="45"/>
      <c r="I13" s="51"/>
      <c r="J13" s="45"/>
      <c r="K13" s="51"/>
      <c r="L13" s="45"/>
      <c r="M13" s="51"/>
      <c r="N13" s="45"/>
      <c r="O13" s="51"/>
      <c r="P13" s="45"/>
      <c r="Q13" s="64"/>
    </row>
    <row r="14" spans="1:17" s="10" customFormat="1" ht="13.5" customHeight="1" thickBot="1" thickTop="1">
      <c r="A14" s="12"/>
      <c r="B14" s="12" t="s">
        <v>10</v>
      </c>
      <c r="C14" s="52">
        <f>4000+2500+2500+2500+2500+4000</f>
        <v>18000</v>
      </c>
      <c r="D14" s="44"/>
      <c r="E14" s="52">
        <f>4000+2500+2500+2500+2500+4000</f>
        <v>18000</v>
      </c>
      <c r="F14" s="44"/>
      <c r="G14" s="52">
        <f>4000+2500+2500+2500+2500+4000</f>
        <v>18000</v>
      </c>
      <c r="H14" s="44"/>
      <c r="I14" s="52">
        <f>4000+2500+2500+2500+2500+4000</f>
        <v>18000</v>
      </c>
      <c r="J14" s="44"/>
      <c r="K14" s="52">
        <f>4000+2500+2500+2500+2500+4000</f>
        <v>18000</v>
      </c>
      <c r="L14" s="44"/>
      <c r="M14" s="52">
        <f>4000+2000+2000+4000</f>
        <v>12000</v>
      </c>
      <c r="N14" s="44"/>
      <c r="O14" s="52"/>
      <c r="P14" s="44"/>
      <c r="Q14" s="64">
        <f>SUM(C14:O14)</f>
        <v>102000</v>
      </c>
    </row>
    <row r="15" spans="1:17" s="10" customFormat="1" ht="13.5" customHeight="1" thickBot="1" thickTop="1">
      <c r="A15" s="12"/>
      <c r="B15" s="12" t="s">
        <v>39</v>
      </c>
      <c r="C15" s="52"/>
      <c r="D15" s="44"/>
      <c r="E15" s="52"/>
      <c r="F15" s="44"/>
      <c r="G15" s="52"/>
      <c r="H15" s="44"/>
      <c r="I15" s="52"/>
      <c r="J15" s="44"/>
      <c r="K15" s="52"/>
      <c r="L15" s="44"/>
      <c r="M15" s="52"/>
      <c r="N15" s="44"/>
      <c r="O15" s="52"/>
      <c r="P15" s="44"/>
      <c r="Q15" s="64">
        <f aca="true" t="shared" si="0" ref="Q15:Q23">SUM(C15:O15)</f>
        <v>0</v>
      </c>
    </row>
    <row r="16" spans="1:17" s="10" customFormat="1" ht="13.5" customHeight="1" thickBot="1" thickTop="1">
      <c r="A16" s="12"/>
      <c r="B16" s="12" t="s">
        <v>31</v>
      </c>
      <c r="C16" s="53"/>
      <c r="D16" s="44"/>
      <c r="E16" s="53"/>
      <c r="F16" s="44"/>
      <c r="G16" s="53"/>
      <c r="H16" s="44"/>
      <c r="I16" s="53"/>
      <c r="J16" s="44"/>
      <c r="K16" s="53"/>
      <c r="L16" s="44"/>
      <c r="M16" s="53"/>
      <c r="N16" s="44"/>
      <c r="O16" s="53"/>
      <c r="P16" s="44"/>
      <c r="Q16" s="64">
        <f t="shared" si="0"/>
        <v>0</v>
      </c>
    </row>
    <row r="17" spans="1:17" s="10" customFormat="1" ht="13.5" customHeight="1" thickBot="1" thickTop="1">
      <c r="A17" s="12"/>
      <c r="B17" s="12" t="s">
        <v>32</v>
      </c>
      <c r="C17" s="53"/>
      <c r="D17" s="44"/>
      <c r="E17" s="53"/>
      <c r="F17" s="44"/>
      <c r="G17" s="53"/>
      <c r="H17" s="44"/>
      <c r="I17" s="53"/>
      <c r="J17" s="44"/>
      <c r="K17" s="53"/>
      <c r="L17" s="44"/>
      <c r="M17" s="53"/>
      <c r="N17" s="44"/>
      <c r="O17" s="53"/>
      <c r="P17" s="44"/>
      <c r="Q17" s="64">
        <f t="shared" si="0"/>
        <v>0</v>
      </c>
    </row>
    <row r="18" spans="1:17" s="10" customFormat="1" ht="13.5" customHeight="1" thickBot="1" thickTop="1">
      <c r="A18" s="12"/>
      <c r="B18" s="12" t="s">
        <v>36</v>
      </c>
      <c r="C18" s="53">
        <v>4000</v>
      </c>
      <c r="D18" s="44"/>
      <c r="E18" s="53">
        <v>4000</v>
      </c>
      <c r="F18" s="44"/>
      <c r="G18" s="53">
        <v>4000</v>
      </c>
      <c r="H18" s="44"/>
      <c r="I18" s="53">
        <v>4000</v>
      </c>
      <c r="J18" s="44"/>
      <c r="K18" s="53">
        <v>4000</v>
      </c>
      <c r="L18" s="44"/>
      <c r="M18" s="53">
        <v>5000</v>
      </c>
      <c r="N18" s="44"/>
      <c r="O18" s="53"/>
      <c r="P18" s="44"/>
      <c r="Q18" s="64">
        <f t="shared" si="0"/>
        <v>25000</v>
      </c>
    </row>
    <row r="19" spans="1:17" s="10" customFormat="1" ht="13.5" customHeight="1" thickBot="1" thickTop="1">
      <c r="A19" s="12"/>
      <c r="B19" s="12" t="s">
        <v>33</v>
      </c>
      <c r="C19" s="53"/>
      <c r="D19" s="44"/>
      <c r="E19" s="53"/>
      <c r="F19" s="44"/>
      <c r="G19" s="53"/>
      <c r="H19" s="44"/>
      <c r="I19" s="53"/>
      <c r="J19" s="44"/>
      <c r="K19" s="53"/>
      <c r="L19" s="44"/>
      <c r="M19" s="53"/>
      <c r="N19" s="44"/>
      <c r="O19" s="53"/>
      <c r="P19" s="44"/>
      <c r="Q19" s="64">
        <f t="shared" si="0"/>
        <v>0</v>
      </c>
    </row>
    <row r="20" spans="1:17" s="10" customFormat="1" ht="13.5" customHeight="1" thickBot="1" thickTop="1">
      <c r="A20" s="12"/>
      <c r="B20" s="12" t="s">
        <v>34</v>
      </c>
      <c r="C20" s="53"/>
      <c r="D20" s="44"/>
      <c r="E20" s="53"/>
      <c r="F20" s="44"/>
      <c r="G20" s="53"/>
      <c r="H20" s="44"/>
      <c r="I20" s="53"/>
      <c r="J20" s="44"/>
      <c r="K20" s="53"/>
      <c r="L20" s="44"/>
      <c r="M20" s="53"/>
      <c r="N20" s="44"/>
      <c r="O20" s="53"/>
      <c r="P20" s="44"/>
      <c r="Q20" s="64">
        <f t="shared" si="0"/>
        <v>0</v>
      </c>
    </row>
    <row r="21" spans="1:17" s="10" customFormat="1" ht="13.5" customHeight="1" thickBot="1" thickTop="1">
      <c r="A21" s="12"/>
      <c r="B21" s="12" t="s">
        <v>37</v>
      </c>
      <c r="C21" s="53"/>
      <c r="D21" s="44"/>
      <c r="E21" s="53"/>
      <c r="F21" s="44"/>
      <c r="G21" s="53">
        <f>8000*10</f>
        <v>80000</v>
      </c>
      <c r="H21" s="44"/>
      <c r="I21" s="53"/>
      <c r="J21" s="44"/>
      <c r="K21" s="53"/>
      <c r="L21" s="44"/>
      <c r="M21" s="53"/>
      <c r="N21" s="44"/>
      <c r="O21" s="53"/>
      <c r="P21" s="44"/>
      <c r="Q21" s="64">
        <f t="shared" si="0"/>
        <v>80000</v>
      </c>
    </row>
    <row r="22" spans="1:17" s="10" customFormat="1" ht="13.5" customHeight="1" thickBot="1" thickTop="1">
      <c r="A22" s="12"/>
      <c r="B22" s="12" t="s">
        <v>38</v>
      </c>
      <c r="C22" s="53"/>
      <c r="D22" s="44"/>
      <c r="E22" s="53"/>
      <c r="F22" s="44"/>
      <c r="G22" s="53">
        <v>30000</v>
      </c>
      <c r="H22" s="44"/>
      <c r="I22" s="53"/>
      <c r="J22" s="44"/>
      <c r="K22" s="53"/>
      <c r="L22" s="44"/>
      <c r="M22" s="53"/>
      <c r="N22" s="44"/>
      <c r="O22" s="53"/>
      <c r="P22" s="44"/>
      <c r="Q22" s="64">
        <f t="shared" si="0"/>
        <v>30000</v>
      </c>
    </row>
    <row r="23" spans="1:17" s="10" customFormat="1" ht="13.5" customHeight="1" thickBot="1" thickTop="1">
      <c r="A23" s="12"/>
      <c r="B23" s="12" t="s">
        <v>29</v>
      </c>
      <c r="C23" s="53">
        <v>350000</v>
      </c>
      <c r="D23" s="44"/>
      <c r="E23" s="53"/>
      <c r="F23" s="44"/>
      <c r="G23" s="53"/>
      <c r="H23" s="44"/>
      <c r="I23" s="53"/>
      <c r="J23" s="44"/>
      <c r="K23" s="53"/>
      <c r="L23" s="44"/>
      <c r="M23" s="53"/>
      <c r="N23" s="44"/>
      <c r="O23" s="53"/>
      <c r="P23" s="44"/>
      <c r="Q23" s="64">
        <f t="shared" si="0"/>
        <v>350000</v>
      </c>
    </row>
    <row r="24" spans="1:17" s="10" customFormat="1" ht="13.5" customHeight="1" thickBot="1" thickTop="1">
      <c r="A24" s="11"/>
      <c r="B24" s="11" t="s">
        <v>15</v>
      </c>
      <c r="C24" s="47">
        <f>SUM(C14:C23)</f>
        <v>372000</v>
      </c>
      <c r="D24" s="45"/>
      <c r="E24" s="47">
        <f>SUM(E14:E23)</f>
        <v>22000</v>
      </c>
      <c r="F24" s="45"/>
      <c r="G24" s="47">
        <f>SUM(G14:G23)</f>
        <v>132000</v>
      </c>
      <c r="H24" s="45"/>
      <c r="I24" s="47">
        <f>SUM(I14:I23)</f>
        <v>22000</v>
      </c>
      <c r="J24" s="45"/>
      <c r="K24" s="47">
        <f>SUM(K14:K23)</f>
        <v>22000</v>
      </c>
      <c r="L24" s="45"/>
      <c r="M24" s="47">
        <f>SUM(M14:M23)</f>
        <v>17000</v>
      </c>
      <c r="N24" s="45"/>
      <c r="O24" s="47">
        <f>SUM(O14:O23)</f>
        <v>0</v>
      </c>
      <c r="P24" s="45"/>
      <c r="Q24" s="62">
        <f>SUM(C24:O24)</f>
        <v>587000</v>
      </c>
    </row>
    <row r="25" spans="1:17" s="10" customFormat="1" ht="13.5" customHeight="1" thickTop="1">
      <c r="A25" s="11" t="s">
        <v>16</v>
      </c>
      <c r="B25" s="11"/>
      <c r="C25" s="54">
        <f>C11-C24</f>
        <v>517000</v>
      </c>
      <c r="D25" s="45"/>
      <c r="E25" s="54">
        <f>E11-E24</f>
        <v>-22000</v>
      </c>
      <c r="F25" s="45"/>
      <c r="G25" s="54">
        <f>G11-G24</f>
        <v>-132000</v>
      </c>
      <c r="H25" s="45"/>
      <c r="I25" s="54">
        <f>I11-I24</f>
        <v>-22000</v>
      </c>
      <c r="J25" s="45"/>
      <c r="K25" s="54">
        <f>K11-K24</f>
        <v>-22000</v>
      </c>
      <c r="L25" s="45"/>
      <c r="M25" s="54">
        <f>M11-M24</f>
        <v>-17000</v>
      </c>
      <c r="N25" s="45"/>
      <c r="O25" s="54">
        <f>O11-O24</f>
        <v>0</v>
      </c>
      <c r="P25" s="45"/>
      <c r="Q25" s="54">
        <f>Q11-Q24</f>
        <v>302000</v>
      </c>
    </row>
    <row r="26" spans="1:17" s="10" customFormat="1" ht="13.5" customHeight="1" thickBot="1">
      <c r="A26" s="11" t="s">
        <v>18</v>
      </c>
      <c r="B26" s="12"/>
      <c r="C26" s="55">
        <f>C12-C24</f>
        <v>561000</v>
      </c>
      <c r="D26" s="45"/>
      <c r="E26" s="55">
        <f>E12-E24</f>
        <v>539000</v>
      </c>
      <c r="F26" s="45"/>
      <c r="G26" s="55">
        <f>G12-G24</f>
        <v>407000</v>
      </c>
      <c r="H26" s="45"/>
      <c r="I26" s="55">
        <f>I12-I24</f>
        <v>385000</v>
      </c>
      <c r="J26" s="45"/>
      <c r="K26" s="55">
        <f>K12-K24</f>
        <v>363000</v>
      </c>
      <c r="L26" s="45"/>
      <c r="M26" s="55">
        <f>M12-M24</f>
        <v>346000</v>
      </c>
      <c r="N26" s="45"/>
      <c r="O26" s="55">
        <f>O12-O24</f>
        <v>346000</v>
      </c>
      <c r="P26" s="45"/>
      <c r="Q26" s="55">
        <f>Q12-Q24</f>
        <v>346000</v>
      </c>
    </row>
    <row r="27" spans="3:17" s="10" customFormat="1" ht="14.25" customHeight="1" thickTop="1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3:17" s="10" customFormat="1" ht="7.5" customHeight="1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10" customFormat="1" ht="14.25" customHeight="1">
      <c r="A29" s="6"/>
      <c r="B29" s="7" t="s">
        <v>1</v>
      </c>
      <c r="C29" s="40">
        <v>2</v>
      </c>
      <c r="D29" s="40"/>
      <c r="E29" s="40">
        <v>3</v>
      </c>
      <c r="F29" s="40"/>
      <c r="G29" s="40">
        <v>4</v>
      </c>
      <c r="H29" s="40"/>
      <c r="I29" s="40">
        <v>5</v>
      </c>
      <c r="J29" s="40"/>
      <c r="K29" s="40">
        <v>6</v>
      </c>
      <c r="L29" s="40"/>
      <c r="M29" s="40">
        <v>7</v>
      </c>
      <c r="N29" s="40"/>
      <c r="O29" s="40">
        <v>8</v>
      </c>
      <c r="P29" s="41"/>
      <c r="Q29" s="42" t="s">
        <v>2</v>
      </c>
    </row>
    <row r="30" spans="1:17" s="10" customFormat="1" ht="13.5" customHeight="1" thickBot="1">
      <c r="A30" s="11" t="s">
        <v>19</v>
      </c>
      <c r="B30" s="12"/>
      <c r="C30" s="43">
        <f>Q26</f>
        <v>346000</v>
      </c>
      <c r="D30" s="44"/>
      <c r="E30" s="43">
        <f>C51</f>
        <v>324000</v>
      </c>
      <c r="F30" s="45"/>
      <c r="G30" s="43">
        <f>E51</f>
        <v>306000</v>
      </c>
      <c r="H30" s="45"/>
      <c r="I30" s="43">
        <f>G51</f>
        <v>288000</v>
      </c>
      <c r="J30" s="45"/>
      <c r="K30" s="43">
        <f>I51</f>
        <v>270000</v>
      </c>
      <c r="L30" s="45"/>
      <c r="M30" s="43">
        <f>K51</f>
        <v>252000</v>
      </c>
      <c r="N30" s="45"/>
      <c r="O30" s="43">
        <f>M51</f>
        <v>234000</v>
      </c>
      <c r="P30" s="45"/>
      <c r="Q30" s="61">
        <f>C30</f>
        <v>346000</v>
      </c>
    </row>
    <row r="31" spans="1:17" s="10" customFormat="1" ht="13.5" customHeight="1" thickBot="1" thickTop="1">
      <c r="A31" s="11" t="s">
        <v>20</v>
      </c>
      <c r="B31" s="12"/>
      <c r="C31" s="47"/>
      <c r="D31" s="45"/>
      <c r="E31" s="47"/>
      <c r="F31" s="45"/>
      <c r="G31" s="47"/>
      <c r="H31" s="45"/>
      <c r="I31" s="47"/>
      <c r="J31" s="45"/>
      <c r="K31" s="47"/>
      <c r="L31" s="45"/>
      <c r="M31" s="47"/>
      <c r="N31" s="45"/>
      <c r="O31" s="47"/>
      <c r="P31" s="45"/>
      <c r="Q31" s="62"/>
    </row>
    <row r="32" spans="1:17" s="10" customFormat="1" ht="13.5" customHeight="1" thickBot="1" thickTop="1">
      <c r="A32" s="12"/>
      <c r="B32" s="12" t="s">
        <v>21</v>
      </c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63">
        <f>SUM(C32:O32)</f>
        <v>0</v>
      </c>
    </row>
    <row r="33" spans="1:17" s="10" customFormat="1" ht="13.5" customHeight="1" thickBot="1" thickTop="1">
      <c r="A33" s="12"/>
      <c r="B33" s="12" t="s">
        <v>22</v>
      </c>
      <c r="C33" s="43"/>
      <c r="D33" s="44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63">
        <f>SUM(C33:O33)</f>
        <v>0</v>
      </c>
    </row>
    <row r="34" spans="1:17" s="10" customFormat="1" ht="13.5" customHeight="1" thickBot="1" thickTop="1">
      <c r="A34" s="12"/>
      <c r="B34" s="12" t="s">
        <v>23</v>
      </c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63">
        <f>SUM(C34:O34)</f>
        <v>0</v>
      </c>
    </row>
    <row r="35" spans="1:17" s="10" customFormat="1" ht="13.5" customHeight="1" thickBot="1" thickTop="1">
      <c r="A35" s="12"/>
      <c r="B35" s="12" t="s">
        <v>24</v>
      </c>
      <c r="C35" s="43"/>
      <c r="D35" s="44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63">
        <f>SUM(C35:O35)</f>
        <v>0</v>
      </c>
    </row>
    <row r="36" spans="1:17" s="10" customFormat="1" ht="13.5" customHeight="1" thickBot="1" thickTop="1">
      <c r="A36" s="12"/>
      <c r="B36" s="11" t="s">
        <v>25</v>
      </c>
      <c r="C36" s="47">
        <f>SUM(C32:C35)</f>
        <v>0</v>
      </c>
      <c r="D36" s="45"/>
      <c r="E36" s="47">
        <f>SUM(E32:E35)</f>
        <v>0</v>
      </c>
      <c r="F36" s="45"/>
      <c r="G36" s="47">
        <f>SUM(G32:G35)</f>
        <v>0</v>
      </c>
      <c r="H36" s="45"/>
      <c r="I36" s="47">
        <f>SUM(I32:I35)</f>
        <v>0</v>
      </c>
      <c r="J36" s="45"/>
      <c r="K36" s="47">
        <f>SUM(K32:K35)</f>
        <v>0</v>
      </c>
      <c r="L36" s="45"/>
      <c r="M36" s="47">
        <f>SUM(M32:M35)</f>
        <v>0</v>
      </c>
      <c r="N36" s="45"/>
      <c r="O36" s="47">
        <f>SUM(O32:O35)</f>
        <v>0</v>
      </c>
      <c r="P36" s="45"/>
      <c r="Q36" s="64">
        <f>SUM(C36:O36)</f>
        <v>0</v>
      </c>
    </row>
    <row r="37" spans="1:17" s="10" customFormat="1" ht="13.5" customHeight="1" thickBot="1" thickTop="1">
      <c r="A37" s="11" t="s">
        <v>26</v>
      </c>
      <c r="B37" s="12"/>
      <c r="C37" s="47">
        <f>C30+C36</f>
        <v>346000</v>
      </c>
      <c r="D37" s="45"/>
      <c r="E37" s="47">
        <f>E30+E36</f>
        <v>324000</v>
      </c>
      <c r="F37" s="45"/>
      <c r="G37" s="47">
        <f>G30+G36</f>
        <v>306000</v>
      </c>
      <c r="H37" s="45"/>
      <c r="I37" s="47">
        <f>I30+I36</f>
        <v>288000</v>
      </c>
      <c r="J37" s="45"/>
      <c r="K37" s="47">
        <f>K30+K36</f>
        <v>270000</v>
      </c>
      <c r="L37" s="45"/>
      <c r="M37" s="47">
        <f>M30+M36</f>
        <v>252000</v>
      </c>
      <c r="N37" s="45"/>
      <c r="O37" s="47">
        <f>O30+O36</f>
        <v>234000</v>
      </c>
      <c r="P37" s="45"/>
      <c r="Q37" s="62">
        <f>Q30+Q36</f>
        <v>346000</v>
      </c>
    </row>
    <row r="38" spans="1:17" s="10" customFormat="1" ht="13.5" customHeight="1" thickBot="1" thickTop="1">
      <c r="A38" s="11" t="s">
        <v>27</v>
      </c>
      <c r="B38" s="12"/>
      <c r="C38" s="51"/>
      <c r="D38" s="45"/>
      <c r="E38" s="51"/>
      <c r="F38" s="45"/>
      <c r="G38" s="51"/>
      <c r="H38" s="45"/>
      <c r="I38" s="51"/>
      <c r="J38" s="45"/>
      <c r="K38" s="51"/>
      <c r="L38" s="45"/>
      <c r="M38" s="51"/>
      <c r="N38" s="45"/>
      <c r="O38" s="51"/>
      <c r="P38" s="45"/>
      <c r="Q38" s="64"/>
    </row>
    <row r="39" spans="1:17" s="10" customFormat="1" ht="13.5" customHeight="1" thickBot="1" thickTop="1">
      <c r="A39" s="12"/>
      <c r="B39" s="12" t="s">
        <v>10</v>
      </c>
      <c r="C39" s="52">
        <f>4000+2500+2500+2500+2500+4000</f>
        <v>18000</v>
      </c>
      <c r="D39" s="44"/>
      <c r="E39" s="52">
        <f>4000+2500+2500+2500+2500+4000</f>
        <v>18000</v>
      </c>
      <c r="F39" s="44"/>
      <c r="G39" s="52">
        <f>4000+2500+2500+2500+2500+4000</f>
        <v>18000</v>
      </c>
      <c r="H39" s="44"/>
      <c r="I39" s="52">
        <f>4000+2500+2500+2500+2500+4000</f>
        <v>18000</v>
      </c>
      <c r="J39" s="44"/>
      <c r="K39" s="52">
        <f>4000+2500+2500+2500+2500+4000</f>
        <v>18000</v>
      </c>
      <c r="L39" s="44"/>
      <c r="M39" s="52">
        <f>4000+2500+2500+2500+2500+4000</f>
        <v>18000</v>
      </c>
      <c r="N39" s="44"/>
      <c r="O39" s="52">
        <f>4000+2500+2500+2500+2500+4000</f>
        <v>18000</v>
      </c>
      <c r="P39" s="44"/>
      <c r="Q39" s="64">
        <f>SUM(C39:O39)</f>
        <v>126000</v>
      </c>
    </row>
    <row r="40" spans="1:17" s="10" customFormat="1" ht="13.5" customHeight="1" thickBot="1" thickTop="1">
      <c r="A40" s="12"/>
      <c r="B40" s="12" t="s">
        <v>39</v>
      </c>
      <c r="C40" s="52"/>
      <c r="D40" s="44"/>
      <c r="E40" s="52"/>
      <c r="F40" s="44"/>
      <c r="G40" s="52"/>
      <c r="H40" s="44"/>
      <c r="I40" s="52"/>
      <c r="J40" s="44"/>
      <c r="K40" s="52"/>
      <c r="L40" s="44"/>
      <c r="M40" s="52"/>
      <c r="N40" s="44"/>
      <c r="O40" s="52"/>
      <c r="P40" s="44"/>
      <c r="Q40" s="64">
        <f aca="true" t="shared" si="1" ref="Q40:Q48">SUM(C40:O40)</f>
        <v>0</v>
      </c>
    </row>
    <row r="41" spans="1:17" s="10" customFormat="1" ht="13.5" customHeight="1" thickBot="1" thickTop="1">
      <c r="A41" s="12"/>
      <c r="B41" s="12" t="s">
        <v>31</v>
      </c>
      <c r="C41" s="53"/>
      <c r="D41" s="44"/>
      <c r="E41" s="53"/>
      <c r="F41" s="44"/>
      <c r="G41" s="53"/>
      <c r="H41" s="44"/>
      <c r="I41" s="53"/>
      <c r="J41" s="44"/>
      <c r="K41" s="53"/>
      <c r="L41" s="44"/>
      <c r="M41" s="53"/>
      <c r="N41" s="44"/>
      <c r="O41" s="53"/>
      <c r="P41" s="44"/>
      <c r="Q41" s="64">
        <f t="shared" si="1"/>
        <v>0</v>
      </c>
    </row>
    <row r="42" spans="1:17" s="10" customFormat="1" ht="13.5" customHeight="1" thickBot="1" thickTop="1">
      <c r="A42" s="12"/>
      <c r="B42" s="12" t="s">
        <v>32</v>
      </c>
      <c r="C42" s="53"/>
      <c r="D42" s="44"/>
      <c r="E42" s="53"/>
      <c r="F42" s="44"/>
      <c r="G42" s="53"/>
      <c r="H42" s="44"/>
      <c r="I42" s="53"/>
      <c r="J42" s="44"/>
      <c r="K42" s="53"/>
      <c r="L42" s="44"/>
      <c r="M42" s="53"/>
      <c r="N42" s="44"/>
      <c r="O42" s="53"/>
      <c r="P42" s="44"/>
      <c r="Q42" s="64">
        <f t="shared" si="1"/>
        <v>0</v>
      </c>
    </row>
    <row r="43" spans="1:17" s="10" customFormat="1" ht="13.5" customHeight="1" thickBot="1" thickTop="1">
      <c r="A43" s="12"/>
      <c r="B43" s="12" t="s">
        <v>36</v>
      </c>
      <c r="C43" s="53">
        <v>4000</v>
      </c>
      <c r="D43" s="44"/>
      <c r="E43" s="53"/>
      <c r="F43" s="44"/>
      <c r="G43" s="53"/>
      <c r="H43" s="44"/>
      <c r="I43" s="53"/>
      <c r="J43" s="44"/>
      <c r="K43" s="53"/>
      <c r="L43" s="44"/>
      <c r="M43" s="53"/>
      <c r="N43" s="44"/>
      <c r="O43" s="53"/>
      <c r="P43" s="44"/>
      <c r="Q43" s="64">
        <f t="shared" si="1"/>
        <v>4000</v>
      </c>
    </row>
    <row r="44" spans="1:17" s="10" customFormat="1" ht="13.5" customHeight="1" thickBot="1" thickTop="1">
      <c r="A44" s="12"/>
      <c r="B44" s="12" t="s">
        <v>33</v>
      </c>
      <c r="C44" s="53"/>
      <c r="D44" s="44"/>
      <c r="E44" s="53"/>
      <c r="F44" s="44"/>
      <c r="G44" s="53"/>
      <c r="H44" s="44"/>
      <c r="I44" s="53"/>
      <c r="J44" s="44"/>
      <c r="K44" s="53"/>
      <c r="L44" s="44"/>
      <c r="M44" s="53"/>
      <c r="N44" s="44"/>
      <c r="O44" s="53"/>
      <c r="P44" s="44"/>
      <c r="Q44" s="64">
        <f t="shared" si="1"/>
        <v>0</v>
      </c>
    </row>
    <row r="45" spans="1:17" s="10" customFormat="1" ht="13.5" customHeight="1" thickBot="1" thickTop="1">
      <c r="A45" s="12"/>
      <c r="B45" s="12" t="s">
        <v>34</v>
      </c>
      <c r="C45" s="53"/>
      <c r="D45" s="44"/>
      <c r="E45" s="53"/>
      <c r="F45" s="44"/>
      <c r="G45" s="53"/>
      <c r="H45" s="44"/>
      <c r="I45" s="53"/>
      <c r="J45" s="44"/>
      <c r="K45" s="53"/>
      <c r="L45" s="44"/>
      <c r="M45" s="53"/>
      <c r="N45" s="44"/>
      <c r="O45" s="53"/>
      <c r="P45" s="44"/>
      <c r="Q45" s="64">
        <f t="shared" si="1"/>
        <v>0</v>
      </c>
    </row>
    <row r="46" spans="1:17" s="10" customFormat="1" ht="13.5" customHeight="1" thickBot="1" thickTop="1">
      <c r="A46" s="12"/>
      <c r="B46" s="12" t="s">
        <v>37</v>
      </c>
      <c r="C46" s="53"/>
      <c r="D46" s="44"/>
      <c r="E46" s="53"/>
      <c r="F46" s="44"/>
      <c r="G46" s="53"/>
      <c r="H46" s="44"/>
      <c r="I46" s="53"/>
      <c r="J46" s="44"/>
      <c r="K46" s="53"/>
      <c r="L46" s="44"/>
      <c r="M46" s="53"/>
      <c r="N46" s="44"/>
      <c r="O46" s="53"/>
      <c r="P46" s="44"/>
      <c r="Q46" s="64">
        <f t="shared" si="1"/>
        <v>0</v>
      </c>
    </row>
    <row r="47" spans="1:17" s="10" customFormat="1" ht="13.5" customHeight="1" thickBot="1" thickTop="1">
      <c r="A47" s="12"/>
      <c r="B47" s="12" t="s">
        <v>38</v>
      </c>
      <c r="C47" s="53"/>
      <c r="D47" s="44"/>
      <c r="E47" s="53"/>
      <c r="F47" s="44"/>
      <c r="G47" s="53"/>
      <c r="H47" s="44"/>
      <c r="I47" s="53"/>
      <c r="J47" s="44"/>
      <c r="K47" s="53"/>
      <c r="L47" s="44"/>
      <c r="M47" s="53"/>
      <c r="N47" s="44"/>
      <c r="O47" s="53"/>
      <c r="P47" s="44"/>
      <c r="Q47" s="64">
        <f t="shared" si="1"/>
        <v>0</v>
      </c>
    </row>
    <row r="48" spans="1:17" s="10" customFormat="1" ht="13.5" customHeight="1" thickBot="1" thickTop="1">
      <c r="A48" s="12"/>
      <c r="B48" s="12" t="s">
        <v>29</v>
      </c>
      <c r="C48" s="53"/>
      <c r="D48" s="44"/>
      <c r="E48" s="53"/>
      <c r="F48" s="44"/>
      <c r="G48" s="53"/>
      <c r="H48" s="44"/>
      <c r="I48" s="53"/>
      <c r="J48" s="44"/>
      <c r="K48" s="53"/>
      <c r="L48" s="44"/>
      <c r="M48" s="53"/>
      <c r="N48" s="44"/>
      <c r="O48" s="53"/>
      <c r="P48" s="44"/>
      <c r="Q48" s="64">
        <f t="shared" si="1"/>
        <v>0</v>
      </c>
    </row>
    <row r="49" spans="1:17" s="10" customFormat="1" ht="13.5" customHeight="1" thickBot="1" thickTop="1">
      <c r="A49" s="11"/>
      <c r="B49" s="11" t="s">
        <v>15</v>
      </c>
      <c r="C49" s="47">
        <f>SUM(C39:C48)</f>
        <v>22000</v>
      </c>
      <c r="D49" s="45"/>
      <c r="E49" s="47">
        <f>SUM(E39:E48)</f>
        <v>18000</v>
      </c>
      <c r="F49" s="45"/>
      <c r="G49" s="47">
        <f>SUM(G39:G48)</f>
        <v>18000</v>
      </c>
      <c r="H49" s="45"/>
      <c r="I49" s="47">
        <f>SUM(I39:I48)</f>
        <v>18000</v>
      </c>
      <c r="J49" s="45"/>
      <c r="K49" s="47">
        <f>SUM(K39:K48)</f>
        <v>18000</v>
      </c>
      <c r="L49" s="45"/>
      <c r="M49" s="47">
        <f>SUM(M39:M48)</f>
        <v>18000</v>
      </c>
      <c r="N49" s="45"/>
      <c r="O49" s="47">
        <f>SUM(O39:O48)</f>
        <v>18000</v>
      </c>
      <c r="P49" s="45"/>
      <c r="Q49" s="62">
        <f>SUM(C49:O49)</f>
        <v>130000</v>
      </c>
    </row>
    <row r="50" spans="1:17" s="10" customFormat="1" ht="13.5" customHeight="1" thickTop="1">
      <c r="A50" s="11" t="s">
        <v>16</v>
      </c>
      <c r="B50" s="11"/>
      <c r="C50" s="54">
        <f>C36+C49</f>
        <v>22000</v>
      </c>
      <c r="D50" s="45"/>
      <c r="E50" s="54">
        <f>E36+E49</f>
        <v>18000</v>
      </c>
      <c r="F50" s="45"/>
      <c r="G50" s="54">
        <f>G36+G49</f>
        <v>18000</v>
      </c>
      <c r="H50" s="45"/>
      <c r="I50" s="54">
        <f>I36+I49</f>
        <v>18000</v>
      </c>
      <c r="J50" s="45"/>
      <c r="K50" s="54">
        <f>K36+K49</f>
        <v>18000</v>
      </c>
      <c r="L50" s="45"/>
      <c r="M50" s="54">
        <f>M36+M49</f>
        <v>18000</v>
      </c>
      <c r="N50" s="45"/>
      <c r="O50" s="54">
        <f>O36+O49</f>
        <v>18000</v>
      </c>
      <c r="P50" s="45"/>
      <c r="Q50" s="58">
        <f>Q36+Q49</f>
        <v>130000</v>
      </c>
    </row>
    <row r="51" spans="1:17" s="10" customFormat="1" ht="13.5" customHeight="1" thickBot="1">
      <c r="A51" s="11" t="s">
        <v>18</v>
      </c>
      <c r="B51" s="12"/>
      <c r="C51" s="55">
        <f>C37-C49</f>
        <v>324000</v>
      </c>
      <c r="D51" s="45"/>
      <c r="E51" s="55">
        <f>E37-E49</f>
        <v>306000</v>
      </c>
      <c r="F51" s="45"/>
      <c r="G51" s="55">
        <f>G37-G49</f>
        <v>288000</v>
      </c>
      <c r="H51" s="45"/>
      <c r="I51" s="55">
        <f>I37-I49</f>
        <v>270000</v>
      </c>
      <c r="J51" s="45"/>
      <c r="K51" s="55">
        <f>K37-K49</f>
        <v>252000</v>
      </c>
      <c r="L51" s="45"/>
      <c r="M51" s="55">
        <f>M37-M49</f>
        <v>234000</v>
      </c>
      <c r="N51" s="45"/>
      <c r="O51" s="55">
        <f>O37-O49</f>
        <v>216000</v>
      </c>
      <c r="P51" s="45"/>
      <c r="Q51" s="55">
        <f>Q37-Q49</f>
        <v>216000</v>
      </c>
    </row>
    <row r="52" spans="1:17" s="10" customFormat="1" ht="13.5" customHeight="1" thickTop="1">
      <c r="A52" s="11"/>
      <c r="B52" s="1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10" customFormat="1" ht="13.5" customHeight="1">
      <c r="A53" s="11"/>
      <c r="B53" s="1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10" customFormat="1" ht="14.25" customHeight="1">
      <c r="A54" s="6"/>
      <c r="B54" s="7" t="s">
        <v>1</v>
      </c>
      <c r="C54" s="40">
        <v>26</v>
      </c>
      <c r="D54" s="40"/>
      <c r="E54" s="40">
        <v>27</v>
      </c>
      <c r="F54" s="40"/>
      <c r="G54" s="40">
        <v>28</v>
      </c>
      <c r="H54" s="40"/>
      <c r="I54" s="40">
        <v>29</v>
      </c>
      <c r="J54" s="40"/>
      <c r="K54" s="40">
        <v>30</v>
      </c>
      <c r="L54" s="40"/>
      <c r="M54" s="40">
        <v>31</v>
      </c>
      <c r="N54" s="40"/>
      <c r="O54" s="40">
        <v>1</v>
      </c>
      <c r="P54" s="41"/>
      <c r="Q54" s="42" t="s">
        <v>2</v>
      </c>
    </row>
    <row r="55" spans="1:17" s="10" customFormat="1" ht="13.5" customHeight="1" thickBot="1">
      <c r="A55" s="11" t="s">
        <v>19</v>
      </c>
      <c r="B55" s="12"/>
      <c r="C55" s="43">
        <f>Q51</f>
        <v>216000</v>
      </c>
      <c r="D55" s="44"/>
      <c r="E55" s="43">
        <f>C76</f>
        <v>194000</v>
      </c>
      <c r="F55" s="45"/>
      <c r="G55" s="43">
        <f>E76</f>
        <v>176000</v>
      </c>
      <c r="H55" s="45"/>
      <c r="I55" s="43">
        <f>G76</f>
        <v>158000</v>
      </c>
      <c r="J55" s="45"/>
      <c r="K55" s="43">
        <f>I76</f>
        <v>140000</v>
      </c>
      <c r="L55" s="45"/>
      <c r="M55" s="43">
        <f>K76</f>
        <v>122000</v>
      </c>
      <c r="N55" s="45"/>
      <c r="O55" s="43">
        <f>M76</f>
        <v>104000</v>
      </c>
      <c r="P55" s="45"/>
      <c r="Q55" s="61">
        <f>C55</f>
        <v>216000</v>
      </c>
    </row>
    <row r="56" spans="1:17" s="10" customFormat="1" ht="13.5" customHeight="1" thickBot="1" thickTop="1">
      <c r="A56" s="11" t="s">
        <v>20</v>
      </c>
      <c r="B56" s="12"/>
      <c r="C56" s="47"/>
      <c r="D56" s="45"/>
      <c r="E56" s="47"/>
      <c r="F56" s="45"/>
      <c r="G56" s="47"/>
      <c r="H56" s="45"/>
      <c r="I56" s="47"/>
      <c r="J56" s="45"/>
      <c r="K56" s="47"/>
      <c r="L56" s="45"/>
      <c r="M56" s="47"/>
      <c r="N56" s="45"/>
      <c r="O56" s="47"/>
      <c r="P56" s="45"/>
      <c r="Q56" s="62"/>
    </row>
    <row r="57" spans="1:17" s="10" customFormat="1" ht="13.5" customHeight="1" thickBot="1" thickTop="1">
      <c r="A57" s="12"/>
      <c r="B57" s="12" t="s">
        <v>21</v>
      </c>
      <c r="C57" s="43"/>
      <c r="D57" s="44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63">
        <f>SUM(C57:O57)</f>
        <v>0</v>
      </c>
    </row>
    <row r="58" spans="1:17" s="10" customFormat="1" ht="13.5" customHeight="1" thickBot="1" thickTop="1">
      <c r="A58" s="12"/>
      <c r="B58" s="12" t="s">
        <v>22</v>
      </c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63">
        <f>SUM(C58:O58)</f>
        <v>0</v>
      </c>
    </row>
    <row r="59" spans="1:17" s="10" customFormat="1" ht="13.5" customHeight="1" thickBot="1" thickTop="1">
      <c r="A59" s="12"/>
      <c r="B59" s="12" t="s">
        <v>23</v>
      </c>
      <c r="C59" s="43"/>
      <c r="D59" s="44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63">
        <f>SUM(C59:O59)</f>
        <v>0</v>
      </c>
    </row>
    <row r="60" spans="1:17" s="10" customFormat="1" ht="13.5" customHeight="1" thickBot="1" thickTop="1">
      <c r="A60" s="12"/>
      <c r="B60" s="12" t="s">
        <v>24</v>
      </c>
      <c r="C60" s="43"/>
      <c r="D60" s="44"/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63">
        <f>SUM(C60:O60)</f>
        <v>0</v>
      </c>
    </row>
    <row r="61" spans="1:17" s="10" customFormat="1" ht="13.5" customHeight="1" thickBot="1" thickTop="1">
      <c r="A61" s="12"/>
      <c r="B61" s="11" t="s">
        <v>25</v>
      </c>
      <c r="C61" s="47">
        <f>SUM(C57:C60)</f>
        <v>0</v>
      </c>
      <c r="D61" s="45"/>
      <c r="E61" s="47">
        <f>SUM(E57:E60)</f>
        <v>0</v>
      </c>
      <c r="F61" s="45"/>
      <c r="G61" s="47">
        <f>SUM(G57:G60)</f>
        <v>0</v>
      </c>
      <c r="H61" s="45"/>
      <c r="I61" s="47">
        <f>SUM(I57:I60)</f>
        <v>0</v>
      </c>
      <c r="J61" s="45"/>
      <c r="K61" s="47">
        <f>SUM(K57:K60)</f>
        <v>0</v>
      </c>
      <c r="L61" s="45"/>
      <c r="M61" s="47">
        <f>SUM(M57:M60)</f>
        <v>0</v>
      </c>
      <c r="N61" s="45"/>
      <c r="O61" s="47">
        <f>SUM(O57:O60)</f>
        <v>0</v>
      </c>
      <c r="P61" s="45"/>
      <c r="Q61" s="64">
        <f>SUM(C61:O61)</f>
        <v>0</v>
      </c>
    </row>
    <row r="62" spans="1:17" s="10" customFormat="1" ht="13.5" customHeight="1" thickBot="1" thickTop="1">
      <c r="A62" s="11" t="s">
        <v>26</v>
      </c>
      <c r="B62" s="12"/>
      <c r="C62" s="47">
        <f>C55+C61</f>
        <v>216000</v>
      </c>
      <c r="D62" s="45"/>
      <c r="E62" s="47">
        <f>E55+E61</f>
        <v>194000</v>
      </c>
      <c r="F62" s="45"/>
      <c r="G62" s="47">
        <f>G55+G61</f>
        <v>176000</v>
      </c>
      <c r="H62" s="45"/>
      <c r="I62" s="47">
        <f>I55+I61</f>
        <v>158000</v>
      </c>
      <c r="J62" s="45"/>
      <c r="K62" s="47">
        <f>K55+K61</f>
        <v>140000</v>
      </c>
      <c r="L62" s="45"/>
      <c r="M62" s="47">
        <f>M55+M61</f>
        <v>122000</v>
      </c>
      <c r="N62" s="45"/>
      <c r="O62" s="47">
        <f>O55+O61</f>
        <v>104000</v>
      </c>
      <c r="P62" s="45"/>
      <c r="Q62" s="62">
        <f>Q55+Q61</f>
        <v>216000</v>
      </c>
    </row>
    <row r="63" spans="1:17" s="10" customFormat="1" ht="13.5" customHeight="1" thickBot="1" thickTop="1">
      <c r="A63" s="11" t="s">
        <v>27</v>
      </c>
      <c r="B63" s="12"/>
      <c r="C63" s="51"/>
      <c r="D63" s="45"/>
      <c r="E63" s="51"/>
      <c r="F63" s="45"/>
      <c r="G63" s="51"/>
      <c r="H63" s="45"/>
      <c r="I63" s="51"/>
      <c r="J63" s="45"/>
      <c r="K63" s="51"/>
      <c r="L63" s="45"/>
      <c r="M63" s="51"/>
      <c r="N63" s="45"/>
      <c r="O63" s="51"/>
      <c r="P63" s="45"/>
      <c r="Q63" s="64"/>
    </row>
    <row r="64" spans="1:17" s="10" customFormat="1" ht="13.5" customHeight="1" thickBot="1" thickTop="1">
      <c r="A64" s="12"/>
      <c r="B64" s="12" t="s">
        <v>10</v>
      </c>
      <c r="C64" s="52">
        <f>4000+2500+2500+2500+2500+4000</f>
        <v>18000</v>
      </c>
      <c r="D64" s="44"/>
      <c r="E64" s="52">
        <f>4000+2500+2500+2500+2500+4000</f>
        <v>18000</v>
      </c>
      <c r="F64" s="44"/>
      <c r="G64" s="52">
        <f>4000+2500+2500+2500+2500+4000</f>
        <v>18000</v>
      </c>
      <c r="H64" s="44"/>
      <c r="I64" s="52">
        <f>4000+2500+2500+2500+2500+4000</f>
        <v>18000</v>
      </c>
      <c r="J64" s="44"/>
      <c r="K64" s="52">
        <f>4000+2500+2500+2500+2500+4000</f>
        <v>18000</v>
      </c>
      <c r="L64" s="44"/>
      <c r="M64" s="52">
        <f>4000+2500+2500+2500+2500+4000</f>
        <v>18000</v>
      </c>
      <c r="N64" s="44"/>
      <c r="O64" s="52">
        <f>4000+2500+2500+2500+2500+4000</f>
        <v>18000</v>
      </c>
      <c r="P64" s="44"/>
      <c r="Q64" s="64">
        <f>SUM(C64:O64)</f>
        <v>126000</v>
      </c>
    </row>
    <row r="65" spans="1:17" s="10" customFormat="1" ht="13.5" customHeight="1" thickBot="1" thickTop="1">
      <c r="A65" s="12"/>
      <c r="B65" s="12" t="s">
        <v>39</v>
      </c>
      <c r="C65" s="52"/>
      <c r="D65" s="44"/>
      <c r="E65" s="52"/>
      <c r="F65" s="44"/>
      <c r="G65" s="52"/>
      <c r="H65" s="44"/>
      <c r="I65" s="52"/>
      <c r="J65" s="44"/>
      <c r="K65" s="52"/>
      <c r="L65" s="44"/>
      <c r="M65" s="52"/>
      <c r="N65" s="44"/>
      <c r="O65" s="52"/>
      <c r="P65" s="44"/>
      <c r="Q65" s="64">
        <f aca="true" t="shared" si="2" ref="Q65:Q73">SUM(C65:O65)</f>
        <v>0</v>
      </c>
    </row>
    <row r="66" spans="1:17" s="10" customFormat="1" ht="13.5" customHeight="1" thickBot="1" thickTop="1">
      <c r="A66" s="12"/>
      <c r="B66" s="12" t="s">
        <v>31</v>
      </c>
      <c r="C66" s="53"/>
      <c r="D66" s="44"/>
      <c r="E66" s="53"/>
      <c r="F66" s="44"/>
      <c r="G66" s="53"/>
      <c r="H66" s="44"/>
      <c r="I66" s="53"/>
      <c r="J66" s="44"/>
      <c r="K66" s="53"/>
      <c r="L66" s="44"/>
      <c r="M66" s="53"/>
      <c r="N66" s="44"/>
      <c r="O66" s="53"/>
      <c r="P66" s="44"/>
      <c r="Q66" s="64">
        <f t="shared" si="2"/>
        <v>0</v>
      </c>
    </row>
    <row r="67" spans="1:17" s="10" customFormat="1" ht="13.5" customHeight="1" thickBot="1" thickTop="1">
      <c r="A67" s="12"/>
      <c r="B67" s="12" t="s">
        <v>32</v>
      </c>
      <c r="C67" s="53"/>
      <c r="D67" s="44"/>
      <c r="E67" s="53"/>
      <c r="F67" s="44"/>
      <c r="G67" s="53"/>
      <c r="H67" s="44"/>
      <c r="I67" s="53"/>
      <c r="J67" s="44"/>
      <c r="K67" s="53"/>
      <c r="L67" s="44"/>
      <c r="M67" s="53"/>
      <c r="N67" s="44"/>
      <c r="O67" s="53"/>
      <c r="P67" s="44"/>
      <c r="Q67" s="64">
        <f t="shared" si="2"/>
        <v>0</v>
      </c>
    </row>
    <row r="68" spans="1:17" s="10" customFormat="1" ht="13.5" customHeight="1" thickBot="1" thickTop="1">
      <c r="A68" s="12"/>
      <c r="B68" s="12" t="s">
        <v>36</v>
      </c>
      <c r="C68" s="53">
        <v>4000</v>
      </c>
      <c r="D68" s="44"/>
      <c r="E68" s="53"/>
      <c r="F68" s="44"/>
      <c r="G68" s="53"/>
      <c r="H68" s="44"/>
      <c r="I68" s="53"/>
      <c r="J68" s="44"/>
      <c r="K68" s="53"/>
      <c r="L68" s="44"/>
      <c r="M68" s="53"/>
      <c r="N68" s="44"/>
      <c r="O68" s="53"/>
      <c r="P68" s="44"/>
      <c r="Q68" s="64">
        <f t="shared" si="2"/>
        <v>4000</v>
      </c>
    </row>
    <row r="69" spans="1:17" s="10" customFormat="1" ht="13.5" customHeight="1" thickBot="1" thickTop="1">
      <c r="A69" s="12"/>
      <c r="B69" s="12" t="s">
        <v>33</v>
      </c>
      <c r="C69" s="53"/>
      <c r="D69" s="44"/>
      <c r="E69" s="53"/>
      <c r="F69" s="44"/>
      <c r="G69" s="53"/>
      <c r="H69" s="44"/>
      <c r="I69" s="53"/>
      <c r="J69" s="44"/>
      <c r="K69" s="53"/>
      <c r="L69" s="44"/>
      <c r="M69" s="53"/>
      <c r="N69" s="44"/>
      <c r="O69" s="53"/>
      <c r="P69" s="44"/>
      <c r="Q69" s="64">
        <f t="shared" si="2"/>
        <v>0</v>
      </c>
    </row>
    <row r="70" spans="1:17" s="10" customFormat="1" ht="13.5" customHeight="1" thickBot="1" thickTop="1">
      <c r="A70" s="12"/>
      <c r="B70" s="12" t="s">
        <v>34</v>
      </c>
      <c r="C70" s="53"/>
      <c r="D70" s="44"/>
      <c r="E70" s="53"/>
      <c r="F70" s="44"/>
      <c r="G70" s="53"/>
      <c r="H70" s="44"/>
      <c r="I70" s="53"/>
      <c r="J70" s="44"/>
      <c r="K70" s="53"/>
      <c r="L70" s="44"/>
      <c r="M70" s="53"/>
      <c r="N70" s="44"/>
      <c r="O70" s="53"/>
      <c r="P70" s="44"/>
      <c r="Q70" s="64">
        <f t="shared" si="2"/>
        <v>0</v>
      </c>
    </row>
    <row r="71" spans="1:17" s="10" customFormat="1" ht="13.5" customHeight="1" thickBot="1" thickTop="1">
      <c r="A71" s="12"/>
      <c r="B71" s="12" t="s">
        <v>37</v>
      </c>
      <c r="C71" s="53"/>
      <c r="D71" s="44"/>
      <c r="E71" s="53"/>
      <c r="F71" s="44"/>
      <c r="G71" s="53"/>
      <c r="H71" s="44"/>
      <c r="I71" s="53"/>
      <c r="J71" s="44"/>
      <c r="K71" s="53"/>
      <c r="L71" s="44"/>
      <c r="M71" s="53"/>
      <c r="N71" s="44"/>
      <c r="O71" s="53"/>
      <c r="P71" s="44"/>
      <c r="Q71" s="64">
        <f t="shared" si="2"/>
        <v>0</v>
      </c>
    </row>
    <row r="72" spans="1:17" s="10" customFormat="1" ht="13.5" customHeight="1" thickBot="1" thickTop="1">
      <c r="A72" s="12"/>
      <c r="B72" s="12" t="s">
        <v>38</v>
      </c>
      <c r="C72" s="53"/>
      <c r="D72" s="44"/>
      <c r="E72" s="53"/>
      <c r="F72" s="44"/>
      <c r="G72" s="53"/>
      <c r="H72" s="44"/>
      <c r="I72" s="53"/>
      <c r="J72" s="44"/>
      <c r="K72" s="53"/>
      <c r="L72" s="44"/>
      <c r="M72" s="53"/>
      <c r="N72" s="44"/>
      <c r="O72" s="53"/>
      <c r="P72" s="44"/>
      <c r="Q72" s="64">
        <f t="shared" si="2"/>
        <v>0</v>
      </c>
    </row>
    <row r="73" spans="1:17" s="10" customFormat="1" ht="13.5" customHeight="1" thickBot="1" thickTop="1">
      <c r="A73" s="12"/>
      <c r="B73" s="12" t="s">
        <v>29</v>
      </c>
      <c r="C73" s="53"/>
      <c r="D73" s="44"/>
      <c r="E73" s="53"/>
      <c r="F73" s="44"/>
      <c r="G73" s="53"/>
      <c r="H73" s="44"/>
      <c r="I73" s="53"/>
      <c r="J73" s="44"/>
      <c r="K73" s="53"/>
      <c r="L73" s="44"/>
      <c r="M73" s="53"/>
      <c r="N73" s="44"/>
      <c r="O73" s="53"/>
      <c r="P73" s="44"/>
      <c r="Q73" s="64">
        <f t="shared" si="2"/>
        <v>0</v>
      </c>
    </row>
    <row r="74" spans="1:17" s="10" customFormat="1" ht="13.5" customHeight="1" thickBot="1" thickTop="1">
      <c r="A74" s="11"/>
      <c r="B74" s="11" t="s">
        <v>15</v>
      </c>
      <c r="C74" s="47">
        <f>SUM(C64:C73)</f>
        <v>22000</v>
      </c>
      <c r="D74" s="45"/>
      <c r="E74" s="47">
        <f>SUM(E64:E73)</f>
        <v>18000</v>
      </c>
      <c r="F74" s="45"/>
      <c r="G74" s="47">
        <f>SUM(G64:G73)</f>
        <v>18000</v>
      </c>
      <c r="H74" s="45"/>
      <c r="I74" s="47">
        <f>SUM(I64:I73)</f>
        <v>18000</v>
      </c>
      <c r="J74" s="45"/>
      <c r="K74" s="47">
        <f>SUM(K64:K73)</f>
        <v>18000</v>
      </c>
      <c r="L74" s="45"/>
      <c r="M74" s="47">
        <f>SUM(M64:M73)</f>
        <v>18000</v>
      </c>
      <c r="N74" s="45"/>
      <c r="O74" s="47">
        <f>SUM(O64:O73)</f>
        <v>18000</v>
      </c>
      <c r="P74" s="45"/>
      <c r="Q74" s="62">
        <f>SUM(C74:O74)</f>
        <v>130000</v>
      </c>
    </row>
    <row r="75" spans="1:17" s="10" customFormat="1" ht="13.5" customHeight="1" thickTop="1">
      <c r="A75" s="11" t="s">
        <v>16</v>
      </c>
      <c r="B75" s="11"/>
      <c r="C75" s="54">
        <f>C61+C74</f>
        <v>22000</v>
      </c>
      <c r="D75" s="45"/>
      <c r="E75" s="54">
        <f>E61+E74</f>
        <v>18000</v>
      </c>
      <c r="F75" s="45"/>
      <c r="G75" s="54">
        <f>G61+G74</f>
        <v>18000</v>
      </c>
      <c r="H75" s="45"/>
      <c r="I75" s="54">
        <f>I61+I74</f>
        <v>18000</v>
      </c>
      <c r="J75" s="45"/>
      <c r="K75" s="54">
        <f>K61+K74</f>
        <v>18000</v>
      </c>
      <c r="L75" s="45"/>
      <c r="M75" s="54">
        <f>M61+M74</f>
        <v>18000</v>
      </c>
      <c r="N75" s="45"/>
      <c r="O75" s="54">
        <f>O61+O74</f>
        <v>18000</v>
      </c>
      <c r="P75" s="45"/>
      <c r="Q75" s="58">
        <f>Q61+Q74</f>
        <v>130000</v>
      </c>
    </row>
    <row r="76" spans="1:17" s="10" customFormat="1" ht="13.5" customHeight="1" thickBot="1">
      <c r="A76" s="11" t="s">
        <v>18</v>
      </c>
      <c r="B76" s="12"/>
      <c r="C76" s="55">
        <f>C62-C74</f>
        <v>194000</v>
      </c>
      <c r="D76" s="45"/>
      <c r="E76" s="55">
        <f>E62-E74</f>
        <v>176000</v>
      </c>
      <c r="F76" s="45"/>
      <c r="G76" s="55">
        <f>G62-G74</f>
        <v>158000</v>
      </c>
      <c r="H76" s="45"/>
      <c r="I76" s="55">
        <f>I62-I74</f>
        <v>140000</v>
      </c>
      <c r="J76" s="45"/>
      <c r="K76" s="55">
        <f>K62-K74</f>
        <v>122000</v>
      </c>
      <c r="L76" s="45"/>
      <c r="M76" s="55">
        <f>M62-M74</f>
        <v>104000</v>
      </c>
      <c r="N76" s="45"/>
      <c r="O76" s="55">
        <f>O62-O74</f>
        <v>86000</v>
      </c>
      <c r="P76" s="45"/>
      <c r="Q76" s="55">
        <f>Q62-Q74</f>
        <v>86000</v>
      </c>
    </row>
    <row r="77" spans="1:17" s="10" customFormat="1" ht="14.25" customHeight="1" thickTop="1">
      <c r="A77" s="6"/>
      <c r="B77" s="7" t="s">
        <v>1</v>
      </c>
      <c r="C77" s="40">
        <v>2</v>
      </c>
      <c r="D77" s="40"/>
      <c r="E77" s="40">
        <v>3</v>
      </c>
      <c r="F77" s="40"/>
      <c r="G77" s="40">
        <v>4</v>
      </c>
      <c r="H77" s="40"/>
      <c r="I77" s="40">
        <v>5</v>
      </c>
      <c r="J77" s="40"/>
      <c r="K77" s="40">
        <v>6</v>
      </c>
      <c r="L77" s="40"/>
      <c r="M77" s="40">
        <v>7</v>
      </c>
      <c r="N77" s="40"/>
      <c r="O77" s="40">
        <v>8</v>
      </c>
      <c r="P77" s="41"/>
      <c r="Q77" s="42" t="s">
        <v>2</v>
      </c>
    </row>
    <row r="78" spans="1:17" s="10" customFormat="1" ht="13.5" customHeight="1">
      <c r="A78" s="11" t="s">
        <v>3</v>
      </c>
      <c r="B78" s="12"/>
      <c r="C78" s="43"/>
      <c r="D78" s="44"/>
      <c r="E78" s="43"/>
      <c r="F78" s="45"/>
      <c r="G78" s="43"/>
      <c r="H78" s="44"/>
      <c r="I78" s="43"/>
      <c r="J78" s="45"/>
      <c r="K78" s="43"/>
      <c r="L78" s="44"/>
      <c r="M78" s="43"/>
      <c r="N78" s="44"/>
      <c r="O78" s="43"/>
      <c r="P78" s="44"/>
      <c r="Q78" s="46"/>
    </row>
    <row r="79" spans="1:17" s="10" customFormat="1" ht="13.5" customHeight="1">
      <c r="A79" s="11" t="s">
        <v>4</v>
      </c>
      <c r="B79" s="12"/>
      <c r="C79" s="47"/>
      <c r="D79" s="45"/>
      <c r="E79" s="47"/>
      <c r="F79" s="45"/>
      <c r="G79" s="47"/>
      <c r="H79" s="45"/>
      <c r="I79" s="47"/>
      <c r="J79" s="45"/>
      <c r="K79" s="47"/>
      <c r="L79" s="45"/>
      <c r="M79" s="47"/>
      <c r="N79" s="45"/>
      <c r="O79" s="47"/>
      <c r="P79" s="45"/>
      <c r="Q79" s="48"/>
    </row>
    <row r="80" spans="1:17" s="10" customFormat="1" ht="13.5" customHeight="1">
      <c r="A80" s="12"/>
      <c r="B80" s="12" t="s">
        <v>5</v>
      </c>
      <c r="C80" s="43"/>
      <c r="D80" s="44"/>
      <c r="E80" s="43"/>
      <c r="F80" s="44"/>
      <c r="G80" s="43"/>
      <c r="H80" s="44"/>
      <c r="I80" s="43"/>
      <c r="J80" s="44"/>
      <c r="K80" s="43"/>
      <c r="L80" s="44"/>
      <c r="M80" s="43"/>
      <c r="N80" s="44"/>
      <c r="O80" s="43"/>
      <c r="P80" s="44"/>
      <c r="Q80" s="48"/>
    </row>
    <row r="81" spans="1:17" s="10" customFormat="1" ht="13.5" customHeight="1">
      <c r="A81" s="12"/>
      <c r="B81" s="12" t="s">
        <v>6</v>
      </c>
      <c r="C81" s="43"/>
      <c r="D81" s="44"/>
      <c r="E81" s="43"/>
      <c r="F81" s="44"/>
      <c r="G81" s="43"/>
      <c r="H81" s="44"/>
      <c r="I81" s="43"/>
      <c r="J81" s="44"/>
      <c r="K81" s="43"/>
      <c r="L81" s="44"/>
      <c r="M81" s="43"/>
      <c r="N81" s="44"/>
      <c r="O81" s="43"/>
      <c r="P81" s="44"/>
      <c r="Q81" s="48"/>
    </row>
    <row r="82" spans="1:17" s="10" customFormat="1" ht="13.5" customHeight="1">
      <c r="A82" s="12"/>
      <c r="B82" s="11" t="s">
        <v>7</v>
      </c>
      <c r="C82" s="47"/>
      <c r="D82" s="45"/>
      <c r="E82" s="47"/>
      <c r="F82" s="45"/>
      <c r="G82" s="47"/>
      <c r="H82" s="45"/>
      <c r="I82" s="47"/>
      <c r="J82" s="45"/>
      <c r="K82" s="47"/>
      <c r="L82" s="45"/>
      <c r="M82" s="47"/>
      <c r="N82" s="44"/>
      <c r="O82" s="47"/>
      <c r="P82" s="44"/>
      <c r="Q82" s="49"/>
    </row>
    <row r="83" spans="1:17" s="10" customFormat="1" ht="13.5" customHeight="1">
      <c r="A83" s="11" t="s">
        <v>8</v>
      </c>
      <c r="B83" s="12"/>
      <c r="C83" s="47"/>
      <c r="D83" s="45"/>
      <c r="E83" s="47"/>
      <c r="F83" s="45"/>
      <c r="G83" s="47"/>
      <c r="H83" s="45"/>
      <c r="I83" s="47"/>
      <c r="J83" s="45"/>
      <c r="K83" s="47"/>
      <c r="L83" s="45"/>
      <c r="M83" s="47"/>
      <c r="N83" s="44"/>
      <c r="O83" s="47"/>
      <c r="P83" s="44"/>
      <c r="Q83" s="50"/>
    </row>
    <row r="84" spans="1:17" s="10" customFormat="1" ht="13.5" customHeight="1">
      <c r="A84" s="11" t="s">
        <v>9</v>
      </c>
      <c r="B84" s="12"/>
      <c r="C84" s="51"/>
      <c r="D84" s="45"/>
      <c r="E84" s="51"/>
      <c r="F84" s="45"/>
      <c r="G84" s="51"/>
      <c r="H84" s="45"/>
      <c r="I84" s="51"/>
      <c r="J84" s="45"/>
      <c r="K84" s="51"/>
      <c r="L84" s="45"/>
      <c r="M84" s="51"/>
      <c r="N84" s="45"/>
      <c r="O84" s="51"/>
      <c r="P84" s="45"/>
      <c r="Q84" s="48"/>
    </row>
    <row r="85" spans="1:17" s="10" customFormat="1" ht="13.5" customHeight="1">
      <c r="A85" s="12"/>
      <c r="B85" s="12" t="s">
        <v>10</v>
      </c>
      <c r="C85" s="52"/>
      <c r="D85" s="44"/>
      <c r="E85" s="52"/>
      <c r="F85" s="44"/>
      <c r="G85" s="52"/>
      <c r="H85" s="44"/>
      <c r="I85" s="52"/>
      <c r="J85" s="44"/>
      <c r="K85" s="52"/>
      <c r="L85" s="44"/>
      <c r="M85" s="52"/>
      <c r="N85" s="44"/>
      <c r="O85" s="52"/>
      <c r="P85" s="44"/>
      <c r="Q85" s="48"/>
    </row>
    <row r="86" spans="1:17" s="10" customFormat="1" ht="13.5" customHeight="1">
      <c r="A86" s="12"/>
      <c r="B86" s="12" t="s">
        <v>11</v>
      </c>
      <c r="C86" s="53"/>
      <c r="D86" s="44"/>
      <c r="E86" s="53"/>
      <c r="F86" s="44"/>
      <c r="G86" s="53"/>
      <c r="H86" s="44"/>
      <c r="I86" s="53"/>
      <c r="J86" s="44"/>
      <c r="K86" s="53"/>
      <c r="L86" s="44"/>
      <c r="M86" s="53"/>
      <c r="N86" s="44"/>
      <c r="O86" s="53"/>
      <c r="P86" s="44"/>
      <c r="Q86" s="48"/>
    </row>
    <row r="87" spans="1:17" s="10" customFormat="1" ht="13.5" customHeight="1">
      <c r="A87" s="12"/>
      <c r="B87" s="12" t="s">
        <v>12</v>
      </c>
      <c r="C87" s="53"/>
      <c r="D87" s="44"/>
      <c r="E87" s="53"/>
      <c r="F87" s="44"/>
      <c r="G87" s="53"/>
      <c r="H87" s="44"/>
      <c r="I87" s="53"/>
      <c r="J87" s="44"/>
      <c r="K87" s="53"/>
      <c r="L87" s="44"/>
      <c r="M87" s="53"/>
      <c r="N87" s="44"/>
      <c r="O87" s="53"/>
      <c r="P87" s="44"/>
      <c r="Q87" s="48"/>
    </row>
    <row r="88" spans="1:17" s="10" customFormat="1" ht="13.5" customHeight="1">
      <c r="A88" s="12"/>
      <c r="B88" s="12" t="s">
        <v>13</v>
      </c>
      <c r="C88" s="53"/>
      <c r="D88" s="44"/>
      <c r="E88" s="53"/>
      <c r="F88" s="44"/>
      <c r="G88" s="53"/>
      <c r="H88" s="44"/>
      <c r="I88" s="53"/>
      <c r="J88" s="44"/>
      <c r="K88" s="53"/>
      <c r="L88" s="44"/>
      <c r="M88" s="53"/>
      <c r="N88" s="44"/>
      <c r="O88" s="53"/>
      <c r="P88" s="44"/>
      <c r="Q88" s="48"/>
    </row>
    <row r="89" spans="1:17" s="10" customFormat="1" ht="13.5" customHeight="1">
      <c r="A89" s="12"/>
      <c r="B89" s="12" t="s">
        <v>14</v>
      </c>
      <c r="C89" s="53"/>
      <c r="D89" s="44"/>
      <c r="E89" s="53"/>
      <c r="F89" s="44"/>
      <c r="G89" s="53"/>
      <c r="H89" s="44"/>
      <c r="I89" s="53"/>
      <c r="J89" s="44"/>
      <c r="K89" s="53"/>
      <c r="L89" s="44"/>
      <c r="M89" s="53"/>
      <c r="N89" s="44"/>
      <c r="O89" s="53"/>
      <c r="P89" s="44"/>
      <c r="Q89" s="48"/>
    </row>
    <row r="90" spans="1:17" s="10" customFormat="1" ht="13.5" customHeight="1">
      <c r="A90" s="11"/>
      <c r="B90" s="11" t="s">
        <v>15</v>
      </c>
      <c r="C90" s="47"/>
      <c r="D90" s="45"/>
      <c r="E90" s="47"/>
      <c r="F90" s="45"/>
      <c r="G90" s="47"/>
      <c r="H90" s="45"/>
      <c r="I90" s="47"/>
      <c r="J90" s="45"/>
      <c r="K90" s="47"/>
      <c r="L90" s="45"/>
      <c r="M90" s="47"/>
      <c r="N90" s="44"/>
      <c r="O90" s="47"/>
      <c r="P90" s="44"/>
      <c r="Q90" s="50"/>
    </row>
    <row r="91" spans="1:17" s="10" customFormat="1" ht="13.5" customHeight="1">
      <c r="A91" s="11" t="s">
        <v>16</v>
      </c>
      <c r="B91" s="11"/>
      <c r="C91" s="54"/>
      <c r="D91" s="45"/>
      <c r="E91" s="54"/>
      <c r="F91" s="45"/>
      <c r="G91" s="54"/>
      <c r="H91" s="45"/>
      <c r="I91" s="54"/>
      <c r="J91" s="45"/>
      <c r="K91" s="54"/>
      <c r="L91" s="45"/>
      <c r="M91" s="54"/>
      <c r="N91" s="44"/>
      <c r="O91" s="54"/>
      <c r="P91" s="44"/>
      <c r="Q91" s="50"/>
    </row>
    <row r="92" spans="1:17" s="10" customFormat="1" ht="13.5" customHeight="1">
      <c r="A92" s="21" t="s">
        <v>17</v>
      </c>
      <c r="B92" s="11"/>
      <c r="C92" s="58"/>
      <c r="D92" s="45"/>
      <c r="E92" s="58"/>
      <c r="F92" s="45"/>
      <c r="G92" s="58"/>
      <c r="H92" s="45"/>
      <c r="I92" s="58"/>
      <c r="J92" s="45"/>
      <c r="K92" s="58"/>
      <c r="L92" s="45"/>
      <c r="M92" s="58"/>
      <c r="N92" s="44"/>
      <c r="O92" s="58"/>
      <c r="P92" s="44"/>
      <c r="Q92" s="59"/>
    </row>
    <row r="93" spans="1:17" s="10" customFormat="1" ht="13.5" customHeight="1" thickBot="1">
      <c r="A93" s="11" t="s">
        <v>18</v>
      </c>
      <c r="B93" s="12"/>
      <c r="C93" s="55"/>
      <c r="D93" s="45"/>
      <c r="E93" s="55"/>
      <c r="F93" s="45"/>
      <c r="G93" s="55"/>
      <c r="H93" s="45"/>
      <c r="I93" s="55"/>
      <c r="J93" s="45"/>
      <c r="K93" s="55"/>
      <c r="L93" s="45"/>
      <c r="M93" s="55"/>
      <c r="N93" s="44"/>
      <c r="O93" s="55"/>
      <c r="P93" s="44"/>
      <c r="Q93" s="56"/>
    </row>
    <row r="94" ht="16.5" thickTop="1"/>
    <row r="119" ht="15.75">
      <c r="C119" s="60">
        <f>911-886</f>
        <v>25</v>
      </c>
    </row>
    <row r="120" ht="15.75">
      <c r="C120" s="60">
        <v>861</v>
      </c>
    </row>
    <row r="121" ht="15.75">
      <c r="C121" s="60">
        <f>50</f>
        <v>50</v>
      </c>
    </row>
    <row r="122" ht="15.75">
      <c r="C122" s="60">
        <f>C120+C121</f>
        <v>911</v>
      </c>
    </row>
  </sheetData>
  <sheetProtection/>
  <printOptions/>
  <pageMargins left="0.7480314960629921" right="0.7480314960629921" top="0.43" bottom="0.54" header="0.21" footer="0.3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K12" sqref="K12"/>
    </sheetView>
  </sheetViews>
  <sheetFormatPr defaultColWidth="9.00390625" defaultRowHeight="15.75"/>
  <cols>
    <col min="1" max="1" width="2.375" style="0" customWidth="1"/>
    <col min="2" max="2" width="18.375" style="0" customWidth="1"/>
    <col min="3" max="3" width="10.00390625" style="60" customWidth="1"/>
    <col min="4" max="4" width="2.00390625" style="60" customWidth="1"/>
    <col min="5" max="5" width="10.00390625" style="60" customWidth="1"/>
    <col min="6" max="6" width="2.00390625" style="60" customWidth="1"/>
    <col min="7" max="7" width="10.00390625" style="60" customWidth="1"/>
    <col min="8" max="8" width="2.00390625" style="60" customWidth="1"/>
    <col min="9" max="9" width="10.00390625" style="60" customWidth="1"/>
    <col min="10" max="10" width="2.00390625" style="60" customWidth="1"/>
    <col min="11" max="11" width="10.00390625" style="60" customWidth="1"/>
    <col min="12" max="12" width="2.00390625" style="60" customWidth="1"/>
    <col min="13" max="13" width="10.00390625" style="60" customWidth="1"/>
    <col min="14" max="14" width="2.00390625" style="60" customWidth="1"/>
    <col min="15" max="15" width="10.00390625" style="60" customWidth="1"/>
    <col min="16" max="16" width="2.125" style="60" customWidth="1"/>
    <col min="17" max="17" width="10.00390625" style="60" customWidth="1"/>
  </cols>
  <sheetData>
    <row r="1" spans="1:17" ht="18.75">
      <c r="A1" s="1" t="s">
        <v>0</v>
      </c>
      <c r="B1" s="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8.75">
      <c r="A2" s="4" t="s">
        <v>30</v>
      </c>
      <c r="B2" s="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8"/>
    </row>
    <row r="3" spans="1:17" ht="14.25" customHeight="1">
      <c r="A3" s="1"/>
      <c r="B3" s="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s="10" customFormat="1" ht="14.25" customHeight="1">
      <c r="A4" s="6"/>
      <c r="B4" s="7" t="s">
        <v>1</v>
      </c>
      <c r="C4" s="40">
        <v>26</v>
      </c>
      <c r="D4" s="40"/>
      <c r="E4" s="40">
        <v>27</v>
      </c>
      <c r="F4" s="40"/>
      <c r="G4" s="40">
        <v>28</v>
      </c>
      <c r="H4" s="40"/>
      <c r="I4" s="40">
        <v>29</v>
      </c>
      <c r="J4" s="40"/>
      <c r="K4" s="40">
        <v>30</v>
      </c>
      <c r="L4" s="40"/>
      <c r="M4" s="40">
        <v>31</v>
      </c>
      <c r="N4" s="40"/>
      <c r="O4" s="40">
        <v>1</v>
      </c>
      <c r="P4" s="41"/>
      <c r="Q4" s="42" t="s">
        <v>2</v>
      </c>
    </row>
    <row r="5" spans="1:17" s="10" customFormat="1" ht="13.5" customHeight="1" thickBot="1">
      <c r="A5" s="11" t="s">
        <v>19</v>
      </c>
      <c r="B5" s="12"/>
      <c r="C5" s="43">
        <v>44000</v>
      </c>
      <c r="D5" s="44"/>
      <c r="E5" s="43">
        <f>C26</f>
        <v>552000</v>
      </c>
      <c r="F5" s="45"/>
      <c r="G5" s="43">
        <f>E26</f>
        <v>379000</v>
      </c>
      <c r="H5" s="45"/>
      <c r="I5" s="43">
        <f>G26</f>
        <v>473000</v>
      </c>
      <c r="J5" s="45"/>
      <c r="K5" s="43">
        <f>I26</f>
        <v>455000</v>
      </c>
      <c r="L5" s="45"/>
      <c r="M5" s="43">
        <f>K26</f>
        <v>437000</v>
      </c>
      <c r="N5" s="45"/>
      <c r="O5" s="43">
        <f>M26</f>
        <v>420000</v>
      </c>
      <c r="P5" s="45"/>
      <c r="Q5" s="61">
        <f>C5</f>
        <v>44000</v>
      </c>
    </row>
    <row r="6" spans="1:17" s="10" customFormat="1" ht="13.5" customHeight="1" thickBot="1" thickTop="1">
      <c r="A6" s="11" t="s">
        <v>20</v>
      </c>
      <c r="B6" s="12"/>
      <c r="C6" s="47"/>
      <c r="D6" s="45"/>
      <c r="E6" s="47"/>
      <c r="F6" s="45"/>
      <c r="G6" s="47"/>
      <c r="H6" s="45"/>
      <c r="I6" s="47"/>
      <c r="J6" s="45"/>
      <c r="K6" s="47"/>
      <c r="L6" s="45"/>
      <c r="M6" s="47"/>
      <c r="N6" s="45"/>
      <c r="O6" s="47"/>
      <c r="P6" s="45"/>
      <c r="Q6" s="62"/>
    </row>
    <row r="7" spans="1:17" s="10" customFormat="1" ht="13.5" customHeight="1" thickBot="1" thickTop="1">
      <c r="A7" s="12"/>
      <c r="B7" s="12" t="s">
        <v>21</v>
      </c>
      <c r="C7" s="43"/>
      <c r="D7" s="44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63">
        <f>SUM(C7:O7)</f>
        <v>0</v>
      </c>
    </row>
    <row r="8" spans="1:17" s="10" customFormat="1" ht="13.5" customHeight="1" thickBot="1" thickTop="1">
      <c r="A8" s="12"/>
      <c r="B8" s="12" t="s">
        <v>22</v>
      </c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63">
        <f>SUM(C8:O8)</f>
        <v>0</v>
      </c>
    </row>
    <row r="9" spans="1:17" s="10" customFormat="1" ht="13.5" customHeight="1" thickBot="1" thickTop="1">
      <c r="A9" s="12"/>
      <c r="B9" s="12" t="s">
        <v>23</v>
      </c>
      <c r="C9" s="43">
        <v>750000</v>
      </c>
      <c r="D9" s="44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63">
        <f>SUM(C9:O9)</f>
        <v>750000</v>
      </c>
    </row>
    <row r="10" spans="1:17" s="10" customFormat="1" ht="13.5" customHeight="1" thickBot="1" thickTop="1">
      <c r="A10" s="12"/>
      <c r="B10" s="12" t="s">
        <v>24</v>
      </c>
      <c r="C10" s="43">
        <f>21000+21000+97000</f>
        <v>139000</v>
      </c>
      <c r="D10" s="44"/>
      <c r="E10" s="43">
        <v>96000</v>
      </c>
      <c r="F10" s="44"/>
      <c r="G10" s="43">
        <f>96000+21000+96000</f>
        <v>213000</v>
      </c>
      <c r="H10" s="44"/>
      <c r="I10" s="43"/>
      <c r="J10" s="44"/>
      <c r="K10" s="43"/>
      <c r="L10" s="44"/>
      <c r="M10" s="43"/>
      <c r="N10" s="44"/>
      <c r="O10" s="43"/>
      <c r="P10" s="44"/>
      <c r="Q10" s="63">
        <f>SUM(C10:O10)</f>
        <v>448000</v>
      </c>
    </row>
    <row r="11" spans="1:17" s="10" customFormat="1" ht="13.5" customHeight="1" thickBot="1" thickTop="1">
      <c r="A11" s="12"/>
      <c r="B11" s="11" t="s">
        <v>25</v>
      </c>
      <c r="C11" s="47">
        <f>SUM(C7:C10)</f>
        <v>889000</v>
      </c>
      <c r="D11" s="45"/>
      <c r="E11" s="47">
        <f>SUM(E7:E10)</f>
        <v>96000</v>
      </c>
      <c r="F11" s="45"/>
      <c r="G11" s="47">
        <f>SUM(G7:G10)</f>
        <v>213000</v>
      </c>
      <c r="H11" s="45"/>
      <c r="I11" s="47">
        <f>SUM(I7:I10)</f>
        <v>0</v>
      </c>
      <c r="J11" s="45"/>
      <c r="K11" s="47">
        <f>SUM(K7:K10)</f>
        <v>0</v>
      </c>
      <c r="L11" s="45"/>
      <c r="M11" s="47">
        <f>SUM(M7:M10)</f>
        <v>0</v>
      </c>
      <c r="N11" s="45"/>
      <c r="O11" s="47">
        <f>SUM(O7:O10)</f>
        <v>0</v>
      </c>
      <c r="P11" s="45"/>
      <c r="Q11" s="64">
        <f>SUM(C11:O11)</f>
        <v>1198000</v>
      </c>
    </row>
    <row r="12" spans="1:17" s="10" customFormat="1" ht="13.5" customHeight="1" thickBot="1" thickTop="1">
      <c r="A12" s="11" t="s">
        <v>26</v>
      </c>
      <c r="B12" s="12"/>
      <c r="C12" s="47">
        <f>C5+C11</f>
        <v>933000</v>
      </c>
      <c r="D12" s="45"/>
      <c r="E12" s="47">
        <f>E5+E11</f>
        <v>648000</v>
      </c>
      <c r="F12" s="45"/>
      <c r="G12" s="47">
        <f>G5+G11</f>
        <v>592000</v>
      </c>
      <c r="H12" s="45"/>
      <c r="I12" s="47">
        <f>I5+I11</f>
        <v>473000</v>
      </c>
      <c r="J12" s="45"/>
      <c r="K12" s="47">
        <f>K5+K11</f>
        <v>455000</v>
      </c>
      <c r="L12" s="45"/>
      <c r="M12" s="47">
        <f>M5+M11</f>
        <v>437000</v>
      </c>
      <c r="N12" s="45"/>
      <c r="O12" s="47">
        <f>O5+O11</f>
        <v>420000</v>
      </c>
      <c r="P12" s="45"/>
      <c r="Q12" s="62">
        <f>Q5+Q11</f>
        <v>1242000</v>
      </c>
    </row>
    <row r="13" spans="1:17" s="10" customFormat="1" ht="13.5" customHeight="1" thickBot="1" thickTop="1">
      <c r="A13" s="11" t="s">
        <v>27</v>
      </c>
      <c r="B13" s="12"/>
      <c r="C13" s="51"/>
      <c r="D13" s="45"/>
      <c r="E13" s="51"/>
      <c r="F13" s="45"/>
      <c r="G13" s="51"/>
      <c r="H13" s="45"/>
      <c r="I13" s="51"/>
      <c r="J13" s="45"/>
      <c r="K13" s="51"/>
      <c r="L13" s="45"/>
      <c r="M13" s="51"/>
      <c r="N13" s="45"/>
      <c r="O13" s="51"/>
      <c r="P13" s="45"/>
      <c r="Q13" s="64"/>
    </row>
    <row r="14" spans="1:17" s="10" customFormat="1" ht="13.5" customHeight="1" thickBot="1" thickTop="1">
      <c r="A14" s="12"/>
      <c r="B14" s="12" t="s">
        <v>10</v>
      </c>
      <c r="C14" s="52">
        <f>4000+2500+2500+2500+2500+3000</f>
        <v>17000</v>
      </c>
      <c r="D14" s="44"/>
      <c r="E14" s="52">
        <f>4000+2500+2500+2500+2500+3000</f>
        <v>17000</v>
      </c>
      <c r="F14" s="44"/>
      <c r="G14" s="52">
        <f>4000+2500+2500+13000</f>
        <v>22000</v>
      </c>
      <c r="H14" s="44"/>
      <c r="I14" s="52">
        <f>4000+2500+2500+2500+2500+4000</f>
        <v>18000</v>
      </c>
      <c r="J14" s="44"/>
      <c r="K14" s="52">
        <f>4000+2500+2500+2500+2500+4000</f>
        <v>18000</v>
      </c>
      <c r="L14" s="44"/>
      <c r="M14" s="52">
        <f>4000+2000+2000+4000</f>
        <v>12000</v>
      </c>
      <c r="N14" s="44"/>
      <c r="O14" s="52"/>
      <c r="P14" s="44"/>
      <c r="Q14" s="64">
        <f>SUM(C14:O14)</f>
        <v>104000</v>
      </c>
    </row>
    <row r="15" spans="1:17" s="10" customFormat="1" ht="13.5" customHeight="1" thickBot="1" thickTop="1">
      <c r="A15" s="12"/>
      <c r="B15" s="12" t="s">
        <v>39</v>
      </c>
      <c r="C15" s="52"/>
      <c r="D15" s="44"/>
      <c r="E15" s="52">
        <v>250000</v>
      </c>
      <c r="F15" s="44"/>
      <c r="G15" s="52"/>
      <c r="H15" s="44"/>
      <c r="I15" s="52"/>
      <c r="J15" s="44"/>
      <c r="K15" s="52"/>
      <c r="L15" s="44"/>
      <c r="M15" s="52"/>
      <c r="N15" s="44"/>
      <c r="O15" s="52"/>
      <c r="P15" s="44"/>
      <c r="Q15" s="64">
        <f aca="true" t="shared" si="0" ref="Q15:Q23">SUM(C15:O15)</f>
        <v>250000</v>
      </c>
    </row>
    <row r="16" spans="1:17" s="10" customFormat="1" ht="13.5" customHeight="1" thickBot="1" thickTop="1">
      <c r="A16" s="12"/>
      <c r="B16" s="12" t="s">
        <v>31</v>
      </c>
      <c r="C16" s="53"/>
      <c r="D16" s="44"/>
      <c r="E16" s="53"/>
      <c r="F16" s="44"/>
      <c r="G16" s="53"/>
      <c r="H16" s="44"/>
      <c r="I16" s="53"/>
      <c r="J16" s="44"/>
      <c r="K16" s="53"/>
      <c r="L16" s="44"/>
      <c r="M16" s="53"/>
      <c r="N16" s="44"/>
      <c r="O16" s="53"/>
      <c r="P16" s="44"/>
      <c r="Q16" s="64">
        <f t="shared" si="0"/>
        <v>0</v>
      </c>
    </row>
    <row r="17" spans="1:17" s="10" customFormat="1" ht="13.5" customHeight="1" thickBot="1" thickTop="1">
      <c r="A17" s="12"/>
      <c r="B17" s="12" t="s">
        <v>32</v>
      </c>
      <c r="C17" s="53"/>
      <c r="D17" s="44"/>
      <c r="E17" s="53"/>
      <c r="F17" s="44"/>
      <c r="G17" s="53"/>
      <c r="H17" s="44"/>
      <c r="I17" s="53"/>
      <c r="J17" s="44"/>
      <c r="K17" s="53"/>
      <c r="L17" s="44"/>
      <c r="M17" s="53"/>
      <c r="N17" s="44"/>
      <c r="O17" s="53"/>
      <c r="P17" s="44"/>
      <c r="Q17" s="64">
        <f t="shared" si="0"/>
        <v>0</v>
      </c>
    </row>
    <row r="18" spans="1:17" s="10" customFormat="1" ht="13.5" customHeight="1" thickBot="1" thickTop="1">
      <c r="A18" s="12"/>
      <c r="B18" s="12" t="s">
        <v>36</v>
      </c>
      <c r="C18" s="53">
        <v>14000</v>
      </c>
      <c r="D18" s="44"/>
      <c r="E18" s="53"/>
      <c r="F18" s="44"/>
      <c r="G18" s="53">
        <v>4000</v>
      </c>
      <c r="H18" s="44"/>
      <c r="I18" s="53"/>
      <c r="J18" s="44"/>
      <c r="K18" s="53"/>
      <c r="L18" s="44"/>
      <c r="M18" s="53">
        <v>5000</v>
      </c>
      <c r="N18" s="44"/>
      <c r="O18" s="53"/>
      <c r="P18" s="44"/>
      <c r="Q18" s="64">
        <f t="shared" si="0"/>
        <v>23000</v>
      </c>
    </row>
    <row r="19" spans="1:17" s="10" customFormat="1" ht="13.5" customHeight="1" thickBot="1" thickTop="1">
      <c r="A19" s="12"/>
      <c r="B19" s="12" t="s">
        <v>33</v>
      </c>
      <c r="C19" s="53"/>
      <c r="D19" s="44"/>
      <c r="E19" s="53"/>
      <c r="F19" s="44"/>
      <c r="G19" s="53"/>
      <c r="H19" s="44"/>
      <c r="I19" s="53"/>
      <c r="J19" s="44"/>
      <c r="K19" s="53"/>
      <c r="L19" s="44"/>
      <c r="M19" s="53"/>
      <c r="N19" s="44"/>
      <c r="O19" s="53"/>
      <c r="P19" s="44"/>
      <c r="Q19" s="64">
        <f t="shared" si="0"/>
        <v>0</v>
      </c>
    </row>
    <row r="20" spans="1:17" s="10" customFormat="1" ht="13.5" customHeight="1" thickBot="1" thickTop="1">
      <c r="A20" s="12"/>
      <c r="B20" s="12" t="s">
        <v>34</v>
      </c>
      <c r="C20" s="53"/>
      <c r="D20" s="44"/>
      <c r="E20" s="53"/>
      <c r="F20" s="44"/>
      <c r="G20" s="53"/>
      <c r="H20" s="44"/>
      <c r="I20" s="53"/>
      <c r="J20" s="44"/>
      <c r="K20" s="53"/>
      <c r="L20" s="44"/>
      <c r="M20" s="53"/>
      <c r="N20" s="44"/>
      <c r="O20" s="53"/>
      <c r="P20" s="44"/>
      <c r="Q20" s="64">
        <f t="shared" si="0"/>
        <v>0</v>
      </c>
    </row>
    <row r="21" spans="1:17" s="10" customFormat="1" ht="13.5" customHeight="1" thickBot="1" thickTop="1">
      <c r="A21" s="12"/>
      <c r="B21" s="12" t="s">
        <v>37</v>
      </c>
      <c r="C21" s="53"/>
      <c r="D21" s="44"/>
      <c r="E21" s="53"/>
      <c r="F21" s="44"/>
      <c r="G21" s="53">
        <f>70000-19000</f>
        <v>51000</v>
      </c>
      <c r="H21" s="44"/>
      <c r="I21" s="53"/>
      <c r="J21" s="44"/>
      <c r="K21" s="53"/>
      <c r="L21" s="44"/>
      <c r="M21" s="53"/>
      <c r="N21" s="44"/>
      <c r="O21" s="53"/>
      <c r="P21" s="44"/>
      <c r="Q21" s="64">
        <f t="shared" si="0"/>
        <v>51000</v>
      </c>
    </row>
    <row r="22" spans="1:19" s="10" customFormat="1" ht="13.5" customHeight="1" thickBot="1" thickTop="1">
      <c r="A22" s="12"/>
      <c r="B22" s="12" t="s">
        <v>38</v>
      </c>
      <c r="C22" s="53"/>
      <c r="D22" s="44"/>
      <c r="E22" s="53"/>
      <c r="F22" s="44"/>
      <c r="G22" s="53">
        <f>33500+8500</f>
        <v>42000</v>
      </c>
      <c r="H22" s="44"/>
      <c r="I22" s="53"/>
      <c r="J22" s="44"/>
      <c r="K22" s="53"/>
      <c r="L22" s="44"/>
      <c r="M22" s="53"/>
      <c r="N22" s="44"/>
      <c r="O22" s="53"/>
      <c r="P22" s="44"/>
      <c r="Q22" s="64">
        <f t="shared" si="0"/>
        <v>42000</v>
      </c>
      <c r="R22" s="57"/>
      <c r="S22" s="57">
        <f>658500-E26</f>
        <v>279500</v>
      </c>
    </row>
    <row r="23" spans="1:17" s="10" customFormat="1" ht="13.5" customHeight="1" thickBot="1" thickTop="1">
      <c r="A23" s="12"/>
      <c r="B23" s="12" t="s">
        <v>29</v>
      </c>
      <c r="C23" s="53">
        <v>350000</v>
      </c>
      <c r="D23" s="44"/>
      <c r="E23" s="53">
        <v>2000</v>
      </c>
      <c r="F23" s="44"/>
      <c r="G23" s="53"/>
      <c r="H23" s="44"/>
      <c r="I23" s="53"/>
      <c r="J23" s="44"/>
      <c r="K23" s="53"/>
      <c r="L23" s="44"/>
      <c r="M23" s="53"/>
      <c r="N23" s="44"/>
      <c r="O23" s="53"/>
      <c r="P23" s="44"/>
      <c r="Q23" s="64">
        <f t="shared" si="0"/>
        <v>352000</v>
      </c>
    </row>
    <row r="24" spans="1:17" s="10" customFormat="1" ht="13.5" customHeight="1" thickBot="1" thickTop="1">
      <c r="A24" s="11"/>
      <c r="B24" s="11" t="s">
        <v>15</v>
      </c>
      <c r="C24" s="47">
        <f>SUM(C14:C23)</f>
        <v>381000</v>
      </c>
      <c r="D24" s="45"/>
      <c r="E24" s="47">
        <f>SUM(E14:E23)</f>
        <v>269000</v>
      </c>
      <c r="F24" s="45"/>
      <c r="G24" s="47">
        <f>SUM(G14:G23)</f>
        <v>119000</v>
      </c>
      <c r="H24" s="45"/>
      <c r="I24" s="47">
        <f>SUM(I14:I23)</f>
        <v>18000</v>
      </c>
      <c r="J24" s="45"/>
      <c r="K24" s="47">
        <f>SUM(K14:K23)</f>
        <v>18000</v>
      </c>
      <c r="L24" s="45"/>
      <c r="M24" s="47">
        <f>SUM(M14:M23)</f>
        <v>17000</v>
      </c>
      <c r="N24" s="45"/>
      <c r="O24" s="47">
        <f>SUM(O14:O23)</f>
        <v>0</v>
      </c>
      <c r="P24" s="45"/>
      <c r="Q24" s="62">
        <f>SUM(C24:O24)</f>
        <v>822000</v>
      </c>
    </row>
    <row r="25" spans="1:17" s="10" customFormat="1" ht="13.5" customHeight="1" thickTop="1">
      <c r="A25" s="11" t="s">
        <v>16</v>
      </c>
      <c r="B25" s="11"/>
      <c r="C25" s="54">
        <f>C11-C24</f>
        <v>508000</v>
      </c>
      <c r="D25" s="45"/>
      <c r="E25" s="54">
        <f>E11-E24</f>
        <v>-173000</v>
      </c>
      <c r="F25" s="45"/>
      <c r="G25" s="54">
        <f>G11-G24</f>
        <v>94000</v>
      </c>
      <c r="H25" s="45"/>
      <c r="I25" s="54">
        <f>I11-I24</f>
        <v>-18000</v>
      </c>
      <c r="J25" s="45"/>
      <c r="K25" s="54">
        <f>K11-K24</f>
        <v>-18000</v>
      </c>
      <c r="L25" s="45"/>
      <c r="M25" s="54">
        <f>M11-M24</f>
        <v>-17000</v>
      </c>
      <c r="N25" s="45"/>
      <c r="O25" s="54">
        <f>O11-O24</f>
        <v>0</v>
      </c>
      <c r="P25" s="45"/>
      <c r="Q25" s="54">
        <f>Q11-Q24</f>
        <v>376000</v>
      </c>
    </row>
    <row r="26" spans="1:17" s="10" customFormat="1" ht="13.5" customHeight="1" thickBot="1">
      <c r="A26" s="11" t="s">
        <v>18</v>
      </c>
      <c r="B26" s="12"/>
      <c r="C26" s="55">
        <f>C12-C24</f>
        <v>552000</v>
      </c>
      <c r="D26" s="45"/>
      <c r="E26" s="55">
        <f>E12-E24</f>
        <v>379000</v>
      </c>
      <c r="F26" s="45"/>
      <c r="G26" s="55">
        <f>G12-G24</f>
        <v>473000</v>
      </c>
      <c r="H26" s="45"/>
      <c r="I26" s="55">
        <f>I12-I24</f>
        <v>455000</v>
      </c>
      <c r="J26" s="45"/>
      <c r="K26" s="55">
        <f>K12-K24</f>
        <v>437000</v>
      </c>
      <c r="L26" s="45"/>
      <c r="M26" s="55">
        <f>M12-M24</f>
        <v>420000</v>
      </c>
      <c r="N26" s="45"/>
      <c r="O26" s="55">
        <f>O12-O24</f>
        <v>420000</v>
      </c>
      <c r="P26" s="45"/>
      <c r="Q26" s="55">
        <f>Q12-Q24</f>
        <v>420000</v>
      </c>
    </row>
    <row r="27" spans="3:17" s="10" customFormat="1" ht="14.25" customHeight="1" thickTop="1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3:17" s="10" customFormat="1" ht="7.5" customHeight="1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10" customFormat="1" ht="14.25" customHeight="1">
      <c r="A29" s="6"/>
      <c r="B29" s="7" t="s">
        <v>1</v>
      </c>
      <c r="C29" s="40">
        <v>2</v>
      </c>
      <c r="D29" s="40"/>
      <c r="E29" s="40">
        <v>3</v>
      </c>
      <c r="F29" s="40"/>
      <c r="G29" s="40">
        <v>4</v>
      </c>
      <c r="H29" s="40"/>
      <c r="I29" s="40">
        <v>5</v>
      </c>
      <c r="J29" s="40"/>
      <c r="K29" s="40">
        <v>6</v>
      </c>
      <c r="L29" s="40"/>
      <c r="M29" s="40">
        <v>7</v>
      </c>
      <c r="N29" s="40"/>
      <c r="O29" s="40">
        <v>8</v>
      </c>
      <c r="P29" s="41"/>
      <c r="Q29" s="42" t="s">
        <v>2</v>
      </c>
    </row>
    <row r="30" spans="1:17" s="10" customFormat="1" ht="13.5" customHeight="1" thickBot="1">
      <c r="A30" s="11" t="s">
        <v>19</v>
      </c>
      <c r="B30" s="12"/>
      <c r="C30" s="43">
        <f>Q26</f>
        <v>420000</v>
      </c>
      <c r="D30" s="44"/>
      <c r="E30" s="43">
        <f>C51</f>
        <v>398000</v>
      </c>
      <c r="F30" s="45"/>
      <c r="G30" s="43">
        <f>E51</f>
        <v>380000</v>
      </c>
      <c r="H30" s="45"/>
      <c r="I30" s="43">
        <f>G51</f>
        <v>362000</v>
      </c>
      <c r="J30" s="45"/>
      <c r="K30" s="43">
        <f>I51</f>
        <v>344000</v>
      </c>
      <c r="L30" s="45"/>
      <c r="M30" s="43">
        <f>K51</f>
        <v>326000</v>
      </c>
      <c r="N30" s="45"/>
      <c r="O30" s="43">
        <f>M51</f>
        <v>308000</v>
      </c>
      <c r="P30" s="45"/>
      <c r="Q30" s="61">
        <f>C30</f>
        <v>420000</v>
      </c>
    </row>
    <row r="31" spans="1:17" s="10" customFormat="1" ht="13.5" customHeight="1" thickBot="1" thickTop="1">
      <c r="A31" s="11" t="s">
        <v>20</v>
      </c>
      <c r="B31" s="12"/>
      <c r="C31" s="47"/>
      <c r="D31" s="45"/>
      <c r="E31" s="47"/>
      <c r="F31" s="45"/>
      <c r="G31" s="47"/>
      <c r="H31" s="45"/>
      <c r="I31" s="47"/>
      <c r="J31" s="45"/>
      <c r="K31" s="47"/>
      <c r="L31" s="45"/>
      <c r="M31" s="47"/>
      <c r="N31" s="45"/>
      <c r="O31" s="47"/>
      <c r="P31" s="45"/>
      <c r="Q31" s="62"/>
    </row>
    <row r="32" spans="1:17" s="10" customFormat="1" ht="13.5" customHeight="1" thickBot="1" thickTop="1">
      <c r="A32" s="12"/>
      <c r="B32" s="12" t="s">
        <v>21</v>
      </c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63">
        <f>SUM(C32:O32)</f>
        <v>0</v>
      </c>
    </row>
    <row r="33" spans="1:17" s="10" customFormat="1" ht="13.5" customHeight="1" thickBot="1" thickTop="1">
      <c r="A33" s="12"/>
      <c r="B33" s="12" t="s">
        <v>22</v>
      </c>
      <c r="C33" s="43"/>
      <c r="D33" s="44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63">
        <f>SUM(C33:O33)</f>
        <v>0</v>
      </c>
    </row>
    <row r="34" spans="1:17" s="10" customFormat="1" ht="13.5" customHeight="1" thickBot="1" thickTop="1">
      <c r="A34" s="12"/>
      <c r="B34" s="12" t="s">
        <v>23</v>
      </c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63">
        <f>SUM(C34:O34)</f>
        <v>0</v>
      </c>
    </row>
    <row r="35" spans="1:17" s="10" customFormat="1" ht="13.5" customHeight="1" thickBot="1" thickTop="1">
      <c r="A35" s="12"/>
      <c r="B35" s="12" t="s">
        <v>24</v>
      </c>
      <c r="C35" s="43"/>
      <c r="D35" s="44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63">
        <f>SUM(C35:O35)</f>
        <v>0</v>
      </c>
    </row>
    <row r="36" spans="1:17" s="10" customFormat="1" ht="13.5" customHeight="1" thickBot="1" thickTop="1">
      <c r="A36" s="12"/>
      <c r="B36" s="11" t="s">
        <v>25</v>
      </c>
      <c r="C36" s="47">
        <f>SUM(C32:C35)</f>
        <v>0</v>
      </c>
      <c r="D36" s="45"/>
      <c r="E36" s="47">
        <f>SUM(E32:E35)</f>
        <v>0</v>
      </c>
      <c r="F36" s="45"/>
      <c r="G36" s="47">
        <f>SUM(G32:G35)</f>
        <v>0</v>
      </c>
      <c r="H36" s="45"/>
      <c r="I36" s="47">
        <f>SUM(I32:I35)</f>
        <v>0</v>
      </c>
      <c r="J36" s="45"/>
      <c r="K36" s="47">
        <f>SUM(K32:K35)</f>
        <v>0</v>
      </c>
      <c r="L36" s="45"/>
      <c r="M36" s="47">
        <f>SUM(M32:M35)</f>
        <v>0</v>
      </c>
      <c r="N36" s="45"/>
      <c r="O36" s="47">
        <f>SUM(O32:O35)</f>
        <v>0</v>
      </c>
      <c r="P36" s="45"/>
      <c r="Q36" s="64">
        <f>SUM(C36:O36)</f>
        <v>0</v>
      </c>
    </row>
    <row r="37" spans="1:17" s="10" customFormat="1" ht="13.5" customHeight="1" thickBot="1" thickTop="1">
      <c r="A37" s="11" t="s">
        <v>26</v>
      </c>
      <c r="B37" s="12"/>
      <c r="C37" s="47">
        <f>C30+C36</f>
        <v>420000</v>
      </c>
      <c r="D37" s="45"/>
      <c r="E37" s="47">
        <f>E30+E36</f>
        <v>398000</v>
      </c>
      <c r="F37" s="45"/>
      <c r="G37" s="47">
        <f>G30+G36</f>
        <v>380000</v>
      </c>
      <c r="H37" s="45"/>
      <c r="I37" s="47">
        <f>I30+I36</f>
        <v>362000</v>
      </c>
      <c r="J37" s="45"/>
      <c r="K37" s="47">
        <f>K30+K36</f>
        <v>344000</v>
      </c>
      <c r="L37" s="45"/>
      <c r="M37" s="47">
        <f>M30+M36</f>
        <v>326000</v>
      </c>
      <c r="N37" s="45"/>
      <c r="O37" s="47">
        <f>O30+O36</f>
        <v>308000</v>
      </c>
      <c r="P37" s="45"/>
      <c r="Q37" s="62">
        <f>Q30+Q36</f>
        <v>420000</v>
      </c>
    </row>
    <row r="38" spans="1:17" s="10" customFormat="1" ht="13.5" customHeight="1" thickBot="1" thickTop="1">
      <c r="A38" s="11" t="s">
        <v>27</v>
      </c>
      <c r="B38" s="12"/>
      <c r="C38" s="51"/>
      <c r="D38" s="45"/>
      <c r="E38" s="51"/>
      <c r="F38" s="45"/>
      <c r="G38" s="51"/>
      <c r="H38" s="45"/>
      <c r="I38" s="51"/>
      <c r="J38" s="45"/>
      <c r="K38" s="51"/>
      <c r="L38" s="45"/>
      <c r="M38" s="51"/>
      <c r="N38" s="45"/>
      <c r="O38" s="51"/>
      <c r="P38" s="45"/>
      <c r="Q38" s="64"/>
    </row>
    <row r="39" spans="1:17" s="10" customFormat="1" ht="13.5" customHeight="1" thickBot="1" thickTop="1">
      <c r="A39" s="12"/>
      <c r="B39" s="12" t="s">
        <v>10</v>
      </c>
      <c r="C39" s="52">
        <f>4000+2500+2500+2500+2500+4000</f>
        <v>18000</v>
      </c>
      <c r="D39" s="44"/>
      <c r="E39" s="52">
        <f>4000+2500+2500+2500+2500+4000</f>
        <v>18000</v>
      </c>
      <c r="F39" s="44"/>
      <c r="G39" s="52">
        <f>4000+2500+2500+2500+2500+4000</f>
        <v>18000</v>
      </c>
      <c r="H39" s="44"/>
      <c r="I39" s="52">
        <f>4000+2500+2500+2500+2500+4000</f>
        <v>18000</v>
      </c>
      <c r="J39" s="44"/>
      <c r="K39" s="52">
        <f>4000+2500+2500+2500+2500+4000</f>
        <v>18000</v>
      </c>
      <c r="L39" s="44"/>
      <c r="M39" s="52">
        <f>4000+2500+2500+2500+2500+4000</f>
        <v>18000</v>
      </c>
      <c r="N39" s="44"/>
      <c r="O39" s="52">
        <f>4000+2500+2500+2500+2500+4000</f>
        <v>18000</v>
      </c>
      <c r="P39" s="44"/>
      <c r="Q39" s="64">
        <f>SUM(C39:O39)</f>
        <v>126000</v>
      </c>
    </row>
    <row r="40" spans="1:17" s="10" customFormat="1" ht="13.5" customHeight="1" thickBot="1" thickTop="1">
      <c r="A40" s="12"/>
      <c r="B40" s="12" t="s">
        <v>39</v>
      </c>
      <c r="C40" s="52"/>
      <c r="D40" s="44"/>
      <c r="E40" s="52"/>
      <c r="F40" s="44"/>
      <c r="G40" s="52"/>
      <c r="H40" s="44"/>
      <c r="I40" s="52"/>
      <c r="J40" s="44"/>
      <c r="K40" s="52"/>
      <c r="L40" s="44"/>
      <c r="M40" s="52"/>
      <c r="N40" s="44"/>
      <c r="O40" s="52"/>
      <c r="P40" s="44"/>
      <c r="Q40" s="64">
        <f aca="true" t="shared" si="1" ref="Q40:Q48">SUM(C40:O40)</f>
        <v>0</v>
      </c>
    </row>
    <row r="41" spans="1:17" s="10" customFormat="1" ht="13.5" customHeight="1" thickBot="1" thickTop="1">
      <c r="A41" s="12"/>
      <c r="B41" s="12" t="s">
        <v>31</v>
      </c>
      <c r="C41" s="53"/>
      <c r="D41" s="44"/>
      <c r="E41" s="53"/>
      <c r="F41" s="44"/>
      <c r="G41" s="53"/>
      <c r="H41" s="44"/>
      <c r="I41" s="53"/>
      <c r="J41" s="44"/>
      <c r="K41" s="53"/>
      <c r="L41" s="44"/>
      <c r="M41" s="53"/>
      <c r="N41" s="44"/>
      <c r="O41" s="53"/>
      <c r="P41" s="44"/>
      <c r="Q41" s="64">
        <f t="shared" si="1"/>
        <v>0</v>
      </c>
    </row>
    <row r="42" spans="1:17" s="10" customFormat="1" ht="13.5" customHeight="1" thickBot="1" thickTop="1">
      <c r="A42" s="12"/>
      <c r="B42" s="12" t="s">
        <v>32</v>
      </c>
      <c r="C42" s="53"/>
      <c r="D42" s="44"/>
      <c r="E42" s="53"/>
      <c r="F42" s="44"/>
      <c r="G42" s="53"/>
      <c r="H42" s="44"/>
      <c r="I42" s="53"/>
      <c r="J42" s="44"/>
      <c r="K42" s="53"/>
      <c r="L42" s="44"/>
      <c r="M42" s="53"/>
      <c r="N42" s="44"/>
      <c r="O42" s="53"/>
      <c r="P42" s="44"/>
      <c r="Q42" s="64">
        <f t="shared" si="1"/>
        <v>0</v>
      </c>
    </row>
    <row r="43" spans="1:17" s="10" customFormat="1" ht="13.5" customHeight="1" thickBot="1" thickTop="1">
      <c r="A43" s="12"/>
      <c r="B43" s="12" t="s">
        <v>36</v>
      </c>
      <c r="C43" s="53">
        <v>4000</v>
      </c>
      <c r="D43" s="44"/>
      <c r="E43" s="53"/>
      <c r="F43" s="44"/>
      <c r="G43" s="53"/>
      <c r="H43" s="44"/>
      <c r="I43" s="53"/>
      <c r="J43" s="44"/>
      <c r="K43" s="53"/>
      <c r="L43" s="44"/>
      <c r="M43" s="53"/>
      <c r="N43" s="44"/>
      <c r="O43" s="53"/>
      <c r="P43" s="44"/>
      <c r="Q43" s="64">
        <f t="shared" si="1"/>
        <v>4000</v>
      </c>
    </row>
    <row r="44" spans="1:17" s="10" customFormat="1" ht="13.5" customHeight="1" thickBot="1" thickTop="1">
      <c r="A44" s="12"/>
      <c r="B44" s="12" t="s">
        <v>33</v>
      </c>
      <c r="C44" s="53"/>
      <c r="D44" s="44"/>
      <c r="E44" s="53"/>
      <c r="F44" s="44"/>
      <c r="G44" s="53"/>
      <c r="H44" s="44"/>
      <c r="I44" s="53"/>
      <c r="J44" s="44"/>
      <c r="K44" s="53"/>
      <c r="L44" s="44"/>
      <c r="M44" s="53"/>
      <c r="N44" s="44"/>
      <c r="O44" s="53"/>
      <c r="P44" s="44"/>
      <c r="Q44" s="64">
        <f t="shared" si="1"/>
        <v>0</v>
      </c>
    </row>
    <row r="45" spans="1:17" s="10" customFormat="1" ht="13.5" customHeight="1" thickBot="1" thickTop="1">
      <c r="A45" s="12"/>
      <c r="B45" s="12" t="s">
        <v>34</v>
      </c>
      <c r="C45" s="53"/>
      <c r="D45" s="44"/>
      <c r="E45" s="53"/>
      <c r="F45" s="44"/>
      <c r="G45" s="53"/>
      <c r="H45" s="44"/>
      <c r="I45" s="53"/>
      <c r="J45" s="44"/>
      <c r="K45" s="53"/>
      <c r="L45" s="44"/>
      <c r="M45" s="53"/>
      <c r="N45" s="44"/>
      <c r="O45" s="53"/>
      <c r="P45" s="44"/>
      <c r="Q45" s="64">
        <f t="shared" si="1"/>
        <v>0</v>
      </c>
    </row>
    <row r="46" spans="1:17" s="10" customFormat="1" ht="13.5" customHeight="1" thickBot="1" thickTop="1">
      <c r="A46" s="12"/>
      <c r="B46" s="12" t="s">
        <v>37</v>
      </c>
      <c r="C46" s="53"/>
      <c r="D46" s="44"/>
      <c r="E46" s="53"/>
      <c r="F46" s="44"/>
      <c r="G46" s="53"/>
      <c r="H46" s="44"/>
      <c r="I46" s="53"/>
      <c r="J46" s="44"/>
      <c r="K46" s="53"/>
      <c r="L46" s="44"/>
      <c r="M46" s="53"/>
      <c r="N46" s="44"/>
      <c r="O46" s="53"/>
      <c r="P46" s="44"/>
      <c r="Q46" s="64">
        <f t="shared" si="1"/>
        <v>0</v>
      </c>
    </row>
    <row r="47" spans="1:17" s="10" customFormat="1" ht="13.5" customHeight="1" thickBot="1" thickTop="1">
      <c r="A47" s="12"/>
      <c r="B47" s="12" t="s">
        <v>38</v>
      </c>
      <c r="C47" s="53"/>
      <c r="D47" s="44"/>
      <c r="E47" s="53"/>
      <c r="F47" s="44"/>
      <c r="G47" s="53"/>
      <c r="H47" s="44"/>
      <c r="I47" s="53"/>
      <c r="J47" s="44"/>
      <c r="K47" s="53"/>
      <c r="L47" s="44"/>
      <c r="M47" s="53"/>
      <c r="N47" s="44"/>
      <c r="O47" s="53"/>
      <c r="P47" s="44"/>
      <c r="Q47" s="64">
        <f t="shared" si="1"/>
        <v>0</v>
      </c>
    </row>
    <row r="48" spans="1:17" s="10" customFormat="1" ht="13.5" customHeight="1" thickBot="1" thickTop="1">
      <c r="A48" s="12"/>
      <c r="B48" s="12" t="s">
        <v>29</v>
      </c>
      <c r="C48" s="53"/>
      <c r="D48" s="44"/>
      <c r="E48" s="53"/>
      <c r="F48" s="44"/>
      <c r="G48" s="53"/>
      <c r="H48" s="44"/>
      <c r="I48" s="53"/>
      <c r="J48" s="44"/>
      <c r="K48" s="53"/>
      <c r="L48" s="44"/>
      <c r="M48" s="53"/>
      <c r="N48" s="44"/>
      <c r="O48" s="53"/>
      <c r="P48" s="44"/>
      <c r="Q48" s="64">
        <f t="shared" si="1"/>
        <v>0</v>
      </c>
    </row>
    <row r="49" spans="1:17" s="10" customFormat="1" ht="13.5" customHeight="1" thickBot="1" thickTop="1">
      <c r="A49" s="11"/>
      <c r="B49" s="11" t="s">
        <v>15</v>
      </c>
      <c r="C49" s="47">
        <f>SUM(C39:C48)</f>
        <v>22000</v>
      </c>
      <c r="D49" s="45"/>
      <c r="E49" s="47">
        <f>SUM(E39:E48)</f>
        <v>18000</v>
      </c>
      <c r="F49" s="45"/>
      <c r="G49" s="47">
        <f>SUM(G39:G48)</f>
        <v>18000</v>
      </c>
      <c r="H49" s="45"/>
      <c r="I49" s="47">
        <f>SUM(I39:I48)</f>
        <v>18000</v>
      </c>
      <c r="J49" s="45"/>
      <c r="K49" s="47">
        <f>SUM(K39:K48)</f>
        <v>18000</v>
      </c>
      <c r="L49" s="45"/>
      <c r="M49" s="47">
        <f>SUM(M39:M48)</f>
        <v>18000</v>
      </c>
      <c r="N49" s="45"/>
      <c r="O49" s="47">
        <f>SUM(O39:O48)</f>
        <v>18000</v>
      </c>
      <c r="P49" s="45"/>
      <c r="Q49" s="62">
        <f>SUM(C49:O49)</f>
        <v>130000</v>
      </c>
    </row>
    <row r="50" spans="1:17" s="10" customFormat="1" ht="13.5" customHeight="1" thickTop="1">
      <c r="A50" s="11" t="s">
        <v>16</v>
      </c>
      <c r="B50" s="11"/>
      <c r="C50" s="54">
        <f>C36+C49</f>
        <v>22000</v>
      </c>
      <c r="D50" s="45"/>
      <c r="E50" s="54">
        <f>E36+E49</f>
        <v>18000</v>
      </c>
      <c r="F50" s="45"/>
      <c r="G50" s="54">
        <f>G36+G49</f>
        <v>18000</v>
      </c>
      <c r="H50" s="45"/>
      <c r="I50" s="54">
        <f>I36+I49</f>
        <v>18000</v>
      </c>
      <c r="J50" s="45"/>
      <c r="K50" s="54">
        <f>K36+K49</f>
        <v>18000</v>
      </c>
      <c r="L50" s="45"/>
      <c r="M50" s="54">
        <f>M36+M49</f>
        <v>18000</v>
      </c>
      <c r="N50" s="45"/>
      <c r="O50" s="54">
        <f>O36+O49</f>
        <v>18000</v>
      </c>
      <c r="P50" s="45"/>
      <c r="Q50" s="58">
        <f>Q36+Q49</f>
        <v>130000</v>
      </c>
    </row>
    <row r="51" spans="1:17" s="10" customFormat="1" ht="13.5" customHeight="1" thickBot="1">
      <c r="A51" s="11" t="s">
        <v>18</v>
      </c>
      <c r="B51" s="12"/>
      <c r="C51" s="55">
        <f>C37-C49</f>
        <v>398000</v>
      </c>
      <c r="D51" s="45"/>
      <c r="E51" s="55">
        <f>E37-E49</f>
        <v>380000</v>
      </c>
      <c r="F51" s="45"/>
      <c r="G51" s="55">
        <f>G37-G49</f>
        <v>362000</v>
      </c>
      <c r="H51" s="45"/>
      <c r="I51" s="55">
        <f>I37-I49</f>
        <v>344000</v>
      </c>
      <c r="J51" s="45"/>
      <c r="K51" s="55">
        <f>K37-K49</f>
        <v>326000</v>
      </c>
      <c r="L51" s="45"/>
      <c r="M51" s="55">
        <f>M37-M49</f>
        <v>308000</v>
      </c>
      <c r="N51" s="45"/>
      <c r="O51" s="55">
        <f>O37-O49</f>
        <v>290000</v>
      </c>
      <c r="P51" s="45"/>
      <c r="Q51" s="55">
        <f>Q37-Q49</f>
        <v>290000</v>
      </c>
    </row>
    <row r="52" spans="1:17" s="10" customFormat="1" ht="13.5" customHeight="1" thickTop="1">
      <c r="A52" s="11"/>
      <c r="B52" s="1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10" customFormat="1" ht="13.5" customHeight="1">
      <c r="A53" s="11"/>
      <c r="B53" s="1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10" customFormat="1" ht="14.25" customHeight="1">
      <c r="A54" s="6"/>
      <c r="B54" s="7" t="s">
        <v>1</v>
      </c>
      <c r="C54" s="40">
        <v>9</v>
      </c>
      <c r="D54" s="40"/>
      <c r="E54" s="40">
        <v>10</v>
      </c>
      <c r="F54" s="40"/>
      <c r="G54" s="40">
        <v>11</v>
      </c>
      <c r="H54" s="40"/>
      <c r="I54" s="40">
        <v>12</v>
      </c>
      <c r="J54" s="40"/>
      <c r="K54" s="40">
        <v>13</v>
      </c>
      <c r="L54" s="40"/>
      <c r="M54" s="40">
        <v>14</v>
      </c>
      <c r="N54" s="40"/>
      <c r="O54" s="40">
        <v>15</v>
      </c>
      <c r="P54" s="41"/>
      <c r="Q54" s="42" t="s">
        <v>2</v>
      </c>
    </row>
    <row r="55" spans="1:17" s="10" customFormat="1" ht="13.5" customHeight="1" thickBot="1">
      <c r="A55" s="11" t="s">
        <v>19</v>
      </c>
      <c r="B55" s="12"/>
      <c r="C55" s="43"/>
      <c r="D55" s="44"/>
      <c r="E55" s="43"/>
      <c r="F55" s="45"/>
      <c r="G55" s="43"/>
      <c r="H55" s="45"/>
      <c r="I55" s="43">
        <f>G76</f>
        <v>-18000</v>
      </c>
      <c r="J55" s="45"/>
      <c r="K55" s="43">
        <f>I76</f>
        <v>60500</v>
      </c>
      <c r="L55" s="45"/>
      <c r="M55" s="43">
        <f>K76</f>
        <v>42500</v>
      </c>
      <c r="N55" s="45"/>
      <c r="O55" s="43">
        <f>M76</f>
        <v>24500</v>
      </c>
      <c r="P55" s="45"/>
      <c r="Q55" s="61">
        <f>C55</f>
        <v>0</v>
      </c>
    </row>
    <row r="56" spans="1:17" s="10" customFormat="1" ht="13.5" customHeight="1" thickBot="1" thickTop="1">
      <c r="A56" s="11" t="s">
        <v>20</v>
      </c>
      <c r="B56" s="12"/>
      <c r="C56" s="47"/>
      <c r="D56" s="45"/>
      <c r="E56" s="47"/>
      <c r="F56" s="45"/>
      <c r="G56" s="47"/>
      <c r="H56" s="45"/>
      <c r="I56" s="47"/>
      <c r="J56" s="45"/>
      <c r="K56" s="47"/>
      <c r="L56" s="45"/>
      <c r="M56" s="47"/>
      <c r="N56" s="45"/>
      <c r="O56" s="47"/>
      <c r="P56" s="45"/>
      <c r="Q56" s="62"/>
    </row>
    <row r="57" spans="1:17" s="10" customFormat="1" ht="13.5" customHeight="1" thickBot="1" thickTop="1">
      <c r="A57" s="12"/>
      <c r="B57" s="12" t="s">
        <v>21</v>
      </c>
      <c r="C57" s="43"/>
      <c r="D57" s="44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63">
        <f>SUM(C57:O57)</f>
        <v>0</v>
      </c>
    </row>
    <row r="58" spans="1:17" s="10" customFormat="1" ht="13.5" customHeight="1" thickBot="1" thickTop="1">
      <c r="A58" s="12"/>
      <c r="B58" s="12" t="s">
        <v>22</v>
      </c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63">
        <f>SUM(C58:O58)</f>
        <v>0</v>
      </c>
    </row>
    <row r="59" spans="1:17" s="10" customFormat="1" ht="13.5" customHeight="1" thickBot="1" thickTop="1">
      <c r="A59" s="12"/>
      <c r="B59" s="12" t="s">
        <v>23</v>
      </c>
      <c r="C59" s="43"/>
      <c r="D59" s="44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63">
        <f>SUM(C59:O59)</f>
        <v>0</v>
      </c>
    </row>
    <row r="60" spans="1:17" s="10" customFormat="1" ht="13.5" customHeight="1" thickBot="1" thickTop="1">
      <c r="A60" s="12"/>
      <c r="B60" s="12" t="s">
        <v>24</v>
      </c>
      <c r="C60" s="43"/>
      <c r="D60" s="44"/>
      <c r="E60" s="43"/>
      <c r="F60" s="44"/>
      <c r="G60" s="43"/>
      <c r="H60" s="44"/>
      <c r="I60" s="43">
        <f>37000+11000+25000+25000</f>
        <v>98000</v>
      </c>
      <c r="J60" s="44"/>
      <c r="K60" s="43"/>
      <c r="L60" s="44"/>
      <c r="M60" s="43"/>
      <c r="N60" s="44"/>
      <c r="O60" s="43"/>
      <c r="P60" s="44"/>
      <c r="Q60" s="63">
        <f>SUM(C60:O60)</f>
        <v>98000</v>
      </c>
    </row>
    <row r="61" spans="1:17" s="10" customFormat="1" ht="13.5" customHeight="1" thickBot="1" thickTop="1">
      <c r="A61" s="12"/>
      <c r="B61" s="11" t="s">
        <v>25</v>
      </c>
      <c r="C61" s="47">
        <f>SUM(C57:C60)</f>
        <v>0</v>
      </c>
      <c r="D61" s="45"/>
      <c r="E61" s="47">
        <f>SUM(E57:E60)</f>
        <v>0</v>
      </c>
      <c r="F61" s="45"/>
      <c r="G61" s="47">
        <f>SUM(G57:G60)</f>
        <v>0</v>
      </c>
      <c r="H61" s="45"/>
      <c r="I61" s="47">
        <f>SUM(I57:I60)</f>
        <v>98000</v>
      </c>
      <c r="J61" s="45"/>
      <c r="K61" s="47">
        <f>SUM(K57:K60)</f>
        <v>0</v>
      </c>
      <c r="L61" s="45"/>
      <c r="M61" s="47">
        <f>SUM(M57:M60)</f>
        <v>0</v>
      </c>
      <c r="N61" s="45"/>
      <c r="O61" s="47">
        <f>SUM(O57:O60)</f>
        <v>0</v>
      </c>
      <c r="P61" s="45"/>
      <c r="Q61" s="64">
        <f>SUM(C61:O61)</f>
        <v>98000</v>
      </c>
    </row>
    <row r="62" spans="1:17" s="10" customFormat="1" ht="13.5" customHeight="1" thickBot="1" thickTop="1">
      <c r="A62" s="11" t="s">
        <v>26</v>
      </c>
      <c r="B62" s="12"/>
      <c r="C62" s="47">
        <f>C55+C61</f>
        <v>0</v>
      </c>
      <c r="D62" s="45"/>
      <c r="E62" s="47">
        <f>E55+E61</f>
        <v>0</v>
      </c>
      <c r="F62" s="45"/>
      <c r="G62" s="47">
        <f>G55+G61</f>
        <v>0</v>
      </c>
      <c r="H62" s="45"/>
      <c r="I62" s="47">
        <f>I55+I61</f>
        <v>80000</v>
      </c>
      <c r="J62" s="45"/>
      <c r="K62" s="47">
        <f>K55+K61</f>
        <v>60500</v>
      </c>
      <c r="L62" s="45"/>
      <c r="M62" s="47">
        <f>M55+M61</f>
        <v>42500</v>
      </c>
      <c r="N62" s="45"/>
      <c r="O62" s="47">
        <f>O55+O61</f>
        <v>24500</v>
      </c>
      <c r="P62" s="45"/>
      <c r="Q62" s="62">
        <f>Q55+Q61</f>
        <v>98000</v>
      </c>
    </row>
    <row r="63" spans="1:17" s="10" customFormat="1" ht="13.5" customHeight="1" thickBot="1" thickTop="1">
      <c r="A63" s="11" t="s">
        <v>27</v>
      </c>
      <c r="B63" s="12"/>
      <c r="C63" s="51"/>
      <c r="D63" s="45"/>
      <c r="E63" s="51"/>
      <c r="F63" s="45"/>
      <c r="G63" s="51"/>
      <c r="H63" s="45"/>
      <c r="I63" s="51"/>
      <c r="J63" s="45"/>
      <c r="K63" s="51"/>
      <c r="L63" s="45"/>
      <c r="M63" s="51"/>
      <c r="N63" s="45"/>
      <c r="O63" s="51"/>
      <c r="P63" s="45"/>
      <c r="Q63" s="64"/>
    </row>
    <row r="64" spans="1:17" s="10" customFormat="1" ht="13.5" customHeight="1" thickBot="1" thickTop="1">
      <c r="A64" s="12"/>
      <c r="B64" s="12" t="s">
        <v>10</v>
      </c>
      <c r="C64" s="52">
        <f>4000+2500+2500+2500+2500+4000</f>
        <v>18000</v>
      </c>
      <c r="D64" s="44"/>
      <c r="E64" s="52">
        <f>4000+2500+2500+2500+2500+4000</f>
        <v>18000</v>
      </c>
      <c r="F64" s="44"/>
      <c r="G64" s="52">
        <f>4000+2500+2500+2500+2500+4000</f>
        <v>18000</v>
      </c>
      <c r="H64" s="44"/>
      <c r="I64" s="52">
        <f>5000+2500+2500</f>
        <v>10000</v>
      </c>
      <c r="J64" s="44"/>
      <c r="K64" s="52">
        <f>4000+2500+2500+2500+2500+4000</f>
        <v>18000</v>
      </c>
      <c r="L64" s="44"/>
      <c r="M64" s="52">
        <f>4000+2500+2500+2500+2500+4000</f>
        <v>18000</v>
      </c>
      <c r="N64" s="44"/>
      <c r="O64" s="52">
        <f>4000+2500+2500+2500+2500+4000</f>
        <v>18000</v>
      </c>
      <c r="P64" s="44"/>
      <c r="Q64" s="64">
        <f>SUM(C64:O64)</f>
        <v>118000</v>
      </c>
    </row>
    <row r="65" spans="1:17" s="10" customFormat="1" ht="13.5" customHeight="1" thickBot="1" thickTop="1">
      <c r="A65" s="12"/>
      <c r="B65" s="12" t="s">
        <v>39</v>
      </c>
      <c r="C65" s="52"/>
      <c r="D65" s="44"/>
      <c r="E65" s="52"/>
      <c r="F65" s="44"/>
      <c r="G65" s="52"/>
      <c r="H65" s="44"/>
      <c r="I65" s="52"/>
      <c r="J65" s="44"/>
      <c r="K65" s="52"/>
      <c r="L65" s="44"/>
      <c r="M65" s="52"/>
      <c r="N65" s="44"/>
      <c r="O65" s="52"/>
      <c r="P65" s="44"/>
      <c r="Q65" s="64">
        <f aca="true" t="shared" si="2" ref="Q65:Q73">SUM(C65:O65)</f>
        <v>0</v>
      </c>
    </row>
    <row r="66" spans="1:17" s="10" customFormat="1" ht="13.5" customHeight="1" thickBot="1" thickTop="1">
      <c r="A66" s="12"/>
      <c r="B66" s="12" t="s">
        <v>31</v>
      </c>
      <c r="C66" s="53"/>
      <c r="D66" s="44"/>
      <c r="E66" s="53"/>
      <c r="F66" s="44"/>
      <c r="G66" s="53"/>
      <c r="H66" s="44"/>
      <c r="I66" s="53"/>
      <c r="J66" s="44"/>
      <c r="K66" s="53"/>
      <c r="L66" s="44"/>
      <c r="M66" s="53"/>
      <c r="N66" s="44"/>
      <c r="O66" s="53"/>
      <c r="P66" s="44"/>
      <c r="Q66" s="64">
        <f t="shared" si="2"/>
        <v>0</v>
      </c>
    </row>
    <row r="67" spans="1:17" s="10" customFormat="1" ht="13.5" customHeight="1" thickBot="1" thickTop="1">
      <c r="A67" s="12"/>
      <c r="B67" s="12" t="s">
        <v>32</v>
      </c>
      <c r="C67" s="53"/>
      <c r="D67" s="44"/>
      <c r="E67" s="53"/>
      <c r="F67" s="44"/>
      <c r="G67" s="53"/>
      <c r="H67" s="44"/>
      <c r="I67" s="53"/>
      <c r="J67" s="44"/>
      <c r="K67" s="53"/>
      <c r="L67" s="44"/>
      <c r="M67" s="53"/>
      <c r="N67" s="44"/>
      <c r="O67" s="53"/>
      <c r="P67" s="44"/>
      <c r="Q67" s="64">
        <f t="shared" si="2"/>
        <v>0</v>
      </c>
    </row>
    <row r="68" spans="1:17" s="10" customFormat="1" ht="13.5" customHeight="1" thickBot="1" thickTop="1">
      <c r="A68" s="12"/>
      <c r="B68" s="12" t="s">
        <v>36</v>
      </c>
      <c r="C68" s="53">
        <v>4000</v>
      </c>
      <c r="D68" s="44"/>
      <c r="E68" s="53"/>
      <c r="F68" s="44"/>
      <c r="G68" s="53"/>
      <c r="H68" s="44"/>
      <c r="I68" s="53">
        <f>9500</f>
        <v>9500</v>
      </c>
      <c r="J68" s="44"/>
      <c r="K68" s="53"/>
      <c r="L68" s="44"/>
      <c r="M68" s="53"/>
      <c r="N68" s="44"/>
      <c r="O68" s="53"/>
      <c r="P68" s="44"/>
      <c r="Q68" s="64">
        <f t="shared" si="2"/>
        <v>13500</v>
      </c>
    </row>
    <row r="69" spans="1:17" s="10" customFormat="1" ht="13.5" customHeight="1" thickBot="1" thickTop="1">
      <c r="A69" s="12"/>
      <c r="B69" s="12" t="s">
        <v>33</v>
      </c>
      <c r="C69" s="53"/>
      <c r="D69" s="44"/>
      <c r="E69" s="53"/>
      <c r="F69" s="44"/>
      <c r="G69" s="53"/>
      <c r="H69" s="44"/>
      <c r="I69" s="53"/>
      <c r="J69" s="44"/>
      <c r="K69" s="53"/>
      <c r="L69" s="44"/>
      <c r="M69" s="53"/>
      <c r="N69" s="44"/>
      <c r="O69" s="53"/>
      <c r="P69" s="44"/>
      <c r="Q69" s="64">
        <f t="shared" si="2"/>
        <v>0</v>
      </c>
    </row>
    <row r="70" spans="1:17" s="10" customFormat="1" ht="13.5" customHeight="1" thickBot="1" thickTop="1">
      <c r="A70" s="12"/>
      <c r="B70" s="12" t="s">
        <v>34</v>
      </c>
      <c r="C70" s="53"/>
      <c r="D70" s="44"/>
      <c r="E70" s="53"/>
      <c r="F70" s="44"/>
      <c r="G70" s="53"/>
      <c r="H70" s="44"/>
      <c r="I70" s="53"/>
      <c r="J70" s="44"/>
      <c r="K70" s="53"/>
      <c r="L70" s="44"/>
      <c r="M70" s="53"/>
      <c r="N70" s="44"/>
      <c r="O70" s="53"/>
      <c r="P70" s="44"/>
      <c r="Q70" s="64">
        <f t="shared" si="2"/>
        <v>0</v>
      </c>
    </row>
    <row r="71" spans="1:17" s="10" customFormat="1" ht="13.5" customHeight="1" thickBot="1" thickTop="1">
      <c r="A71" s="12"/>
      <c r="B71" s="12" t="s">
        <v>37</v>
      </c>
      <c r="C71" s="53"/>
      <c r="D71" s="44"/>
      <c r="E71" s="53"/>
      <c r="F71" s="44"/>
      <c r="G71" s="53"/>
      <c r="H71" s="44"/>
      <c r="I71" s="53"/>
      <c r="J71" s="44"/>
      <c r="K71" s="53"/>
      <c r="L71" s="44"/>
      <c r="M71" s="53"/>
      <c r="N71" s="44"/>
      <c r="O71" s="53"/>
      <c r="P71" s="44"/>
      <c r="Q71" s="64">
        <f t="shared" si="2"/>
        <v>0</v>
      </c>
    </row>
    <row r="72" spans="1:17" s="10" customFormat="1" ht="13.5" customHeight="1" thickBot="1" thickTop="1">
      <c r="A72" s="12"/>
      <c r="B72" s="12" t="s">
        <v>38</v>
      </c>
      <c r="C72" s="53"/>
      <c r="D72" s="44"/>
      <c r="E72" s="53"/>
      <c r="F72" s="44"/>
      <c r="G72" s="53"/>
      <c r="H72" s="44"/>
      <c r="I72" s="53"/>
      <c r="J72" s="44"/>
      <c r="K72" s="53"/>
      <c r="L72" s="44"/>
      <c r="M72" s="53"/>
      <c r="N72" s="44"/>
      <c r="O72" s="53"/>
      <c r="P72" s="44"/>
      <c r="Q72" s="64">
        <f t="shared" si="2"/>
        <v>0</v>
      </c>
    </row>
    <row r="73" spans="1:17" s="10" customFormat="1" ht="13.5" customHeight="1" thickBot="1" thickTop="1">
      <c r="A73" s="12"/>
      <c r="B73" s="12" t="s">
        <v>29</v>
      </c>
      <c r="C73" s="53"/>
      <c r="D73" s="44"/>
      <c r="E73" s="53"/>
      <c r="F73" s="44"/>
      <c r="G73" s="53"/>
      <c r="H73" s="44"/>
      <c r="I73" s="53"/>
      <c r="J73" s="44"/>
      <c r="K73" s="53"/>
      <c r="L73" s="44"/>
      <c r="M73" s="53"/>
      <c r="N73" s="44"/>
      <c r="O73" s="53"/>
      <c r="P73" s="44"/>
      <c r="Q73" s="64">
        <f t="shared" si="2"/>
        <v>0</v>
      </c>
    </row>
    <row r="74" spans="1:17" s="10" customFormat="1" ht="13.5" customHeight="1" thickBot="1" thickTop="1">
      <c r="A74" s="11"/>
      <c r="B74" s="11" t="s">
        <v>15</v>
      </c>
      <c r="C74" s="47">
        <f>SUM(C64:C73)</f>
        <v>22000</v>
      </c>
      <c r="D74" s="45"/>
      <c r="E74" s="47">
        <f>SUM(E64:E73)</f>
        <v>18000</v>
      </c>
      <c r="F74" s="45"/>
      <c r="G74" s="47">
        <f>SUM(G64:G73)</f>
        <v>18000</v>
      </c>
      <c r="H74" s="45"/>
      <c r="I74" s="47">
        <f>SUM(I64:I73)</f>
        <v>19500</v>
      </c>
      <c r="J74" s="45"/>
      <c r="K74" s="47">
        <f>SUM(K64:K73)</f>
        <v>18000</v>
      </c>
      <c r="L74" s="45"/>
      <c r="M74" s="47">
        <f>SUM(M64:M73)</f>
        <v>18000</v>
      </c>
      <c r="N74" s="45"/>
      <c r="O74" s="47">
        <f>SUM(O64:O73)</f>
        <v>18000</v>
      </c>
      <c r="P74" s="45"/>
      <c r="Q74" s="62">
        <f>SUM(C74:O74)</f>
        <v>131500</v>
      </c>
    </row>
    <row r="75" spans="1:17" s="10" customFormat="1" ht="13.5" customHeight="1" thickTop="1">
      <c r="A75" s="11" t="s">
        <v>16</v>
      </c>
      <c r="B75" s="11"/>
      <c r="C75" s="54">
        <f>C61+C74</f>
        <v>22000</v>
      </c>
      <c r="D75" s="45"/>
      <c r="E75" s="54">
        <f>E61+E74</f>
        <v>18000</v>
      </c>
      <c r="F75" s="45"/>
      <c r="G75" s="54">
        <f>G61+G74</f>
        <v>18000</v>
      </c>
      <c r="H75" s="45"/>
      <c r="I75" s="54">
        <f>I61+I74</f>
        <v>117500</v>
      </c>
      <c r="J75" s="45"/>
      <c r="K75" s="54">
        <f>K61+K74</f>
        <v>18000</v>
      </c>
      <c r="L75" s="45"/>
      <c r="M75" s="54">
        <f>M61+M74</f>
        <v>18000</v>
      </c>
      <c r="N75" s="45"/>
      <c r="O75" s="54">
        <f>O61+O74</f>
        <v>18000</v>
      </c>
      <c r="P75" s="45"/>
      <c r="Q75" s="58">
        <f>Q61+Q74</f>
        <v>229500</v>
      </c>
    </row>
    <row r="76" spans="1:17" s="10" customFormat="1" ht="13.5" customHeight="1" thickBot="1">
      <c r="A76" s="11" t="s">
        <v>18</v>
      </c>
      <c r="B76" s="12"/>
      <c r="C76" s="55">
        <f>C62-C74</f>
        <v>-22000</v>
      </c>
      <c r="D76" s="45"/>
      <c r="E76" s="55">
        <f>E62-E74</f>
        <v>-18000</v>
      </c>
      <c r="F76" s="45"/>
      <c r="G76" s="55">
        <f>G62-G74</f>
        <v>-18000</v>
      </c>
      <c r="H76" s="45"/>
      <c r="I76" s="55">
        <f>I62-I74</f>
        <v>60500</v>
      </c>
      <c r="J76" s="45"/>
      <c r="K76" s="55">
        <f>K62-K74</f>
        <v>42500</v>
      </c>
      <c r="L76" s="45"/>
      <c r="M76" s="55">
        <f>M62-M74</f>
        <v>24500</v>
      </c>
      <c r="N76" s="45"/>
      <c r="O76" s="55">
        <f>O62-O74</f>
        <v>6500</v>
      </c>
      <c r="P76" s="45"/>
      <c r="Q76" s="55">
        <f>Q62-Q74</f>
        <v>-33500</v>
      </c>
    </row>
    <row r="77" spans="1:17" s="10" customFormat="1" ht="14.25" customHeight="1" thickTop="1">
      <c r="A77" s="6"/>
      <c r="B77" s="7" t="s">
        <v>1</v>
      </c>
      <c r="C77" s="40">
        <v>2</v>
      </c>
      <c r="D77" s="40"/>
      <c r="E77" s="40">
        <v>3</v>
      </c>
      <c r="F77" s="40"/>
      <c r="G77" s="40">
        <v>4</v>
      </c>
      <c r="H77" s="40"/>
      <c r="I77" s="40">
        <v>5</v>
      </c>
      <c r="J77" s="40"/>
      <c r="K77" s="40">
        <v>6</v>
      </c>
      <c r="L77" s="40"/>
      <c r="M77" s="40">
        <v>7</v>
      </c>
      <c r="N77" s="40"/>
      <c r="O77" s="40">
        <v>8</v>
      </c>
      <c r="P77" s="41"/>
      <c r="Q77" s="42" t="s">
        <v>2</v>
      </c>
    </row>
    <row r="78" spans="1:19" s="10" customFormat="1" ht="13.5" customHeight="1">
      <c r="A78" s="11" t="s">
        <v>3</v>
      </c>
      <c r="B78" s="12"/>
      <c r="C78" s="43"/>
      <c r="D78" s="44"/>
      <c r="E78" s="43"/>
      <c r="F78" s="45"/>
      <c r="G78" s="43"/>
      <c r="H78" s="44"/>
      <c r="I78" s="43"/>
      <c r="J78" s="45"/>
      <c r="K78" s="43"/>
      <c r="L78" s="44"/>
      <c r="M78" s="43"/>
      <c r="N78" s="44"/>
      <c r="O78" s="43"/>
      <c r="P78" s="44"/>
      <c r="Q78" s="46"/>
      <c r="S78" s="10">
        <v>38500</v>
      </c>
    </row>
    <row r="79" spans="1:19" s="10" customFormat="1" ht="13.5" customHeight="1">
      <c r="A79" s="11" t="s">
        <v>4</v>
      </c>
      <c r="B79" s="12"/>
      <c r="C79" s="47"/>
      <c r="D79" s="45"/>
      <c r="E79" s="47"/>
      <c r="F79" s="45"/>
      <c r="G79" s="47"/>
      <c r="H79" s="45"/>
      <c r="I79" s="47"/>
      <c r="J79" s="45"/>
      <c r="K79" s="47"/>
      <c r="L79" s="45"/>
      <c r="M79" s="47"/>
      <c r="N79" s="45"/>
      <c r="O79" s="47"/>
      <c r="P79" s="45"/>
      <c r="Q79" s="48"/>
      <c r="S79" s="10">
        <f>620000</f>
        <v>620000</v>
      </c>
    </row>
    <row r="80" spans="1:19" s="10" customFormat="1" ht="13.5" customHeight="1">
      <c r="A80" s="12"/>
      <c r="B80" s="12" t="s">
        <v>5</v>
      </c>
      <c r="C80" s="43"/>
      <c r="D80" s="44"/>
      <c r="E80" s="43"/>
      <c r="F80" s="44"/>
      <c r="G80" s="43"/>
      <c r="H80" s="44"/>
      <c r="I80" s="43"/>
      <c r="J80" s="44"/>
      <c r="K80" s="43"/>
      <c r="L80" s="44"/>
      <c r="M80" s="43"/>
      <c r="N80" s="44"/>
      <c r="O80" s="43"/>
      <c r="P80" s="44"/>
      <c r="Q80" s="48"/>
      <c r="S80" s="10">
        <f>S78+S79</f>
        <v>658500</v>
      </c>
    </row>
    <row r="81" spans="1:17" s="10" customFormat="1" ht="13.5" customHeight="1">
      <c r="A81" s="12"/>
      <c r="B81" s="12" t="s">
        <v>6</v>
      </c>
      <c r="C81" s="43"/>
      <c r="D81" s="44"/>
      <c r="E81" s="43"/>
      <c r="F81" s="44"/>
      <c r="G81" s="43"/>
      <c r="H81" s="44"/>
      <c r="I81" s="43"/>
      <c r="J81" s="44"/>
      <c r="K81" s="43"/>
      <c r="L81" s="44"/>
      <c r="M81" s="43"/>
      <c r="N81" s="44"/>
      <c r="O81" s="43"/>
      <c r="P81" s="44"/>
      <c r="Q81" s="48"/>
    </row>
    <row r="82" spans="1:17" s="10" customFormat="1" ht="13.5" customHeight="1">
      <c r="A82" s="12"/>
      <c r="B82" s="11" t="s">
        <v>7</v>
      </c>
      <c r="C82" s="47"/>
      <c r="D82" s="45"/>
      <c r="E82" s="47"/>
      <c r="F82" s="45"/>
      <c r="G82" s="47"/>
      <c r="H82" s="45"/>
      <c r="I82" s="47"/>
      <c r="J82" s="45"/>
      <c r="K82" s="47"/>
      <c r="L82" s="45"/>
      <c r="M82" s="47"/>
      <c r="N82" s="44"/>
      <c r="O82" s="47"/>
      <c r="P82" s="44"/>
      <c r="Q82" s="49"/>
    </row>
    <row r="83" spans="1:17" s="10" customFormat="1" ht="13.5" customHeight="1">
      <c r="A83" s="11" t="s">
        <v>8</v>
      </c>
      <c r="B83" s="12"/>
      <c r="C83" s="47"/>
      <c r="D83" s="45"/>
      <c r="E83" s="47"/>
      <c r="F83" s="45"/>
      <c r="G83" s="47"/>
      <c r="H83" s="45"/>
      <c r="I83" s="47"/>
      <c r="J83" s="45"/>
      <c r="K83" s="47"/>
      <c r="L83" s="45"/>
      <c r="M83" s="47"/>
      <c r="N83" s="44"/>
      <c r="O83" s="47"/>
      <c r="P83" s="44"/>
      <c r="Q83" s="50"/>
    </row>
    <row r="84" spans="1:17" s="10" customFormat="1" ht="13.5" customHeight="1">
      <c r="A84" s="11" t="s">
        <v>9</v>
      </c>
      <c r="B84" s="12"/>
      <c r="C84" s="51"/>
      <c r="D84" s="45"/>
      <c r="E84" s="51"/>
      <c r="F84" s="45"/>
      <c r="G84" s="51"/>
      <c r="H84" s="45"/>
      <c r="I84" s="51"/>
      <c r="J84" s="45"/>
      <c r="K84" s="51"/>
      <c r="L84" s="45"/>
      <c r="M84" s="51"/>
      <c r="N84" s="45"/>
      <c r="O84" s="51"/>
      <c r="P84" s="45"/>
      <c r="Q84" s="48"/>
    </row>
    <row r="85" spans="1:17" s="10" customFormat="1" ht="13.5" customHeight="1">
      <c r="A85" s="12"/>
      <c r="B85" s="12" t="s">
        <v>10</v>
      </c>
      <c r="C85" s="52"/>
      <c r="D85" s="44"/>
      <c r="E85" s="52"/>
      <c r="F85" s="44"/>
      <c r="G85" s="52"/>
      <c r="H85" s="44"/>
      <c r="I85" s="52"/>
      <c r="J85" s="44"/>
      <c r="K85" s="52"/>
      <c r="L85" s="44"/>
      <c r="M85" s="52"/>
      <c r="N85" s="44"/>
      <c r="O85" s="52"/>
      <c r="P85" s="44"/>
      <c r="Q85" s="48"/>
    </row>
    <row r="86" spans="1:17" s="10" customFormat="1" ht="13.5" customHeight="1">
      <c r="A86" s="12"/>
      <c r="B86" s="12" t="s">
        <v>11</v>
      </c>
      <c r="C86" s="53"/>
      <c r="D86" s="44"/>
      <c r="E86" s="53"/>
      <c r="F86" s="44"/>
      <c r="G86" s="53"/>
      <c r="H86" s="44"/>
      <c r="I86" s="53"/>
      <c r="J86" s="44"/>
      <c r="K86" s="53"/>
      <c r="L86" s="44"/>
      <c r="M86" s="53"/>
      <c r="N86" s="44"/>
      <c r="O86" s="53"/>
      <c r="P86" s="44"/>
      <c r="Q86" s="48"/>
    </row>
    <row r="87" spans="1:17" s="10" customFormat="1" ht="13.5" customHeight="1">
      <c r="A87" s="12"/>
      <c r="B87" s="12" t="s">
        <v>12</v>
      </c>
      <c r="C87" s="53"/>
      <c r="D87" s="44"/>
      <c r="E87" s="53"/>
      <c r="F87" s="44"/>
      <c r="G87" s="53"/>
      <c r="H87" s="44"/>
      <c r="I87" s="53"/>
      <c r="J87" s="44"/>
      <c r="K87" s="53"/>
      <c r="L87" s="44"/>
      <c r="M87" s="53"/>
      <c r="N87" s="44"/>
      <c r="O87" s="53"/>
      <c r="P87" s="44"/>
      <c r="Q87" s="48"/>
    </row>
    <row r="88" spans="1:17" s="10" customFormat="1" ht="13.5" customHeight="1">
      <c r="A88" s="12"/>
      <c r="B88" s="12" t="s">
        <v>13</v>
      </c>
      <c r="C88" s="53"/>
      <c r="D88" s="44"/>
      <c r="E88" s="53"/>
      <c r="F88" s="44"/>
      <c r="G88" s="53"/>
      <c r="H88" s="44"/>
      <c r="I88" s="53"/>
      <c r="J88" s="44"/>
      <c r="K88" s="53"/>
      <c r="L88" s="44"/>
      <c r="M88" s="53"/>
      <c r="N88" s="44"/>
      <c r="O88" s="53"/>
      <c r="P88" s="44"/>
      <c r="Q88" s="48"/>
    </row>
    <row r="89" spans="1:17" s="10" customFormat="1" ht="13.5" customHeight="1">
      <c r="A89" s="12"/>
      <c r="B89" s="12" t="s">
        <v>14</v>
      </c>
      <c r="C89" s="53"/>
      <c r="D89" s="44"/>
      <c r="E89" s="53"/>
      <c r="F89" s="44"/>
      <c r="G89" s="53"/>
      <c r="H89" s="44"/>
      <c r="I89" s="53"/>
      <c r="J89" s="44"/>
      <c r="K89" s="53"/>
      <c r="L89" s="44"/>
      <c r="M89" s="53"/>
      <c r="N89" s="44"/>
      <c r="O89" s="53"/>
      <c r="P89" s="44"/>
      <c r="Q89" s="48"/>
    </row>
    <row r="90" spans="1:17" s="10" customFormat="1" ht="13.5" customHeight="1">
      <c r="A90" s="11"/>
      <c r="B90" s="11" t="s">
        <v>15</v>
      </c>
      <c r="C90" s="47"/>
      <c r="D90" s="45"/>
      <c r="E90" s="47"/>
      <c r="F90" s="45"/>
      <c r="G90" s="47"/>
      <c r="H90" s="45"/>
      <c r="I90" s="47"/>
      <c r="J90" s="45"/>
      <c r="K90" s="47"/>
      <c r="L90" s="45"/>
      <c r="M90" s="47"/>
      <c r="N90" s="44"/>
      <c r="O90" s="47"/>
      <c r="P90" s="44"/>
      <c r="Q90" s="50"/>
    </row>
    <row r="91" spans="1:17" s="10" customFormat="1" ht="13.5" customHeight="1">
      <c r="A91" s="11" t="s">
        <v>16</v>
      </c>
      <c r="B91" s="11"/>
      <c r="C91" s="54"/>
      <c r="D91" s="45"/>
      <c r="E91" s="54"/>
      <c r="F91" s="45"/>
      <c r="G91" s="54"/>
      <c r="H91" s="45"/>
      <c r="I91" s="54"/>
      <c r="J91" s="45"/>
      <c r="K91" s="54"/>
      <c r="L91" s="45"/>
      <c r="M91" s="54"/>
      <c r="N91" s="44"/>
      <c r="O91" s="54"/>
      <c r="P91" s="44"/>
      <c r="Q91" s="50"/>
    </row>
    <row r="92" spans="1:17" s="10" customFormat="1" ht="13.5" customHeight="1">
      <c r="A92" s="21" t="s">
        <v>17</v>
      </c>
      <c r="B92" s="11"/>
      <c r="C92" s="58"/>
      <c r="D92" s="45"/>
      <c r="E92" s="58"/>
      <c r="F92" s="45"/>
      <c r="G92" s="58"/>
      <c r="H92" s="45"/>
      <c r="I92" s="58"/>
      <c r="J92" s="45"/>
      <c r="K92" s="58"/>
      <c r="L92" s="45"/>
      <c r="M92" s="58"/>
      <c r="N92" s="44"/>
      <c r="O92" s="58"/>
      <c r="P92" s="44"/>
      <c r="Q92" s="59"/>
    </row>
    <row r="93" spans="1:17" s="10" customFormat="1" ht="13.5" customHeight="1" thickBot="1">
      <c r="A93" s="11" t="s">
        <v>18</v>
      </c>
      <c r="B93" s="12"/>
      <c r="C93" s="55"/>
      <c r="D93" s="45"/>
      <c r="E93" s="55"/>
      <c r="F93" s="45"/>
      <c r="G93" s="55"/>
      <c r="H93" s="45"/>
      <c r="I93" s="55"/>
      <c r="J93" s="45"/>
      <c r="K93" s="55"/>
      <c r="L93" s="45"/>
      <c r="M93" s="55"/>
      <c r="N93" s="44"/>
      <c r="O93" s="55"/>
      <c r="P93" s="44"/>
      <c r="Q93" s="56"/>
    </row>
    <row r="94" ht="16.5" thickTop="1"/>
  </sheetData>
  <sheetProtection/>
  <printOptions/>
  <pageMargins left="0.7480314960629921" right="0.7480314960629921" top="0.43" bottom="0.54" header="0.21" footer="0.3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28" sqref="A28:IV28"/>
    </sheetView>
  </sheetViews>
  <sheetFormatPr defaultColWidth="9.00390625" defaultRowHeight="15.75"/>
  <cols>
    <col min="1" max="1" width="2.375" style="0" customWidth="1"/>
    <col min="2" max="2" width="18.375" style="0" customWidth="1"/>
    <col min="3" max="3" width="13.125" style="0" customWidth="1"/>
    <col min="4" max="4" width="2.00390625" style="0" customWidth="1"/>
    <col min="5" max="5" width="9.625" style="0" customWidth="1"/>
    <col min="6" max="6" width="2.00390625" style="0" customWidth="1"/>
    <col min="7" max="7" width="9.625" style="0" customWidth="1"/>
    <col min="8" max="8" width="2.00390625" style="0" customWidth="1"/>
    <col min="9" max="9" width="9.625" style="0" customWidth="1"/>
    <col min="10" max="10" width="2.00390625" style="0" customWidth="1"/>
    <col min="11" max="11" width="9.625" style="0" customWidth="1"/>
    <col min="12" max="12" width="2.00390625" style="0" customWidth="1"/>
    <col min="13" max="13" width="9.625" style="0" customWidth="1"/>
    <col min="14" max="14" width="2.00390625" style="0" customWidth="1"/>
    <col min="15" max="15" width="9.625" style="0" customWidth="1"/>
    <col min="16" max="16" width="2.125" style="0" customWidth="1"/>
  </cols>
  <sheetData>
    <row r="1" spans="1:17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4.25" customHeight="1">
      <c r="A3" s="1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s="10" customFormat="1" ht="14.25" customHeight="1">
      <c r="A4" s="6"/>
      <c r="B4" s="7" t="s">
        <v>1</v>
      </c>
      <c r="C4" s="8" t="s">
        <v>35</v>
      </c>
      <c r="D4" s="8"/>
      <c r="E4" s="8">
        <v>27</v>
      </c>
      <c r="F4" s="8"/>
      <c r="G4" s="8">
        <v>28</v>
      </c>
      <c r="H4" s="8"/>
      <c r="I4" s="8">
        <v>29</v>
      </c>
      <c r="J4" s="8"/>
      <c r="K4" s="8">
        <v>30</v>
      </c>
      <c r="L4" s="8"/>
      <c r="M4" s="8">
        <v>31</v>
      </c>
      <c r="N4" s="8"/>
      <c r="O4" s="8">
        <v>1</v>
      </c>
      <c r="P4" s="6"/>
      <c r="Q4" s="9" t="s">
        <v>2</v>
      </c>
    </row>
    <row r="5" spans="1:17" s="10" customFormat="1" ht="13.5" customHeight="1">
      <c r="A5" s="11" t="s">
        <v>19</v>
      </c>
      <c r="B5" s="12"/>
      <c r="C5" s="26"/>
      <c r="D5" s="12"/>
      <c r="E5" s="26"/>
      <c r="F5" s="14"/>
      <c r="G5" s="26"/>
      <c r="H5" s="12"/>
      <c r="I5" s="26"/>
      <c r="J5" s="14"/>
      <c r="K5" s="26"/>
      <c r="L5" s="12"/>
      <c r="M5" s="26"/>
      <c r="N5" s="12"/>
      <c r="O5" s="26"/>
      <c r="P5" s="12"/>
      <c r="Q5" s="15"/>
    </row>
    <row r="6" spans="1:17" s="10" customFormat="1" ht="13.5" customHeight="1">
      <c r="A6" s="11" t="s">
        <v>20</v>
      </c>
      <c r="B6" s="12"/>
      <c r="C6" s="32"/>
      <c r="D6" s="14"/>
      <c r="E6" s="28"/>
      <c r="F6" s="14"/>
      <c r="G6" s="28"/>
      <c r="H6" s="14"/>
      <c r="I6" s="28"/>
      <c r="J6" s="14"/>
      <c r="K6" s="28"/>
      <c r="L6" s="14"/>
      <c r="M6" s="28"/>
      <c r="N6" s="14"/>
      <c r="O6" s="28"/>
      <c r="P6" s="14"/>
      <c r="Q6" s="16"/>
    </row>
    <row r="7" spans="1:17" s="10" customFormat="1" ht="13.5" customHeight="1">
      <c r="A7" s="12"/>
      <c r="B7" s="12" t="s">
        <v>21</v>
      </c>
      <c r="C7" s="33"/>
      <c r="D7" s="12"/>
      <c r="E7" s="26"/>
      <c r="F7" s="12"/>
      <c r="G7" s="26"/>
      <c r="H7" s="12"/>
      <c r="I7" s="26"/>
      <c r="J7" s="12"/>
      <c r="K7" s="26"/>
      <c r="L7" s="12"/>
      <c r="M7" s="26"/>
      <c r="N7" s="12"/>
      <c r="O7" s="26"/>
      <c r="P7" s="12"/>
      <c r="Q7" s="17"/>
    </row>
    <row r="8" spans="1:17" s="10" customFormat="1" ht="13.5" customHeight="1">
      <c r="A8" s="12"/>
      <c r="B8" s="12" t="s">
        <v>22</v>
      </c>
      <c r="C8" s="33"/>
      <c r="D8" s="12"/>
      <c r="E8" s="26"/>
      <c r="F8" s="12"/>
      <c r="G8" s="26"/>
      <c r="H8" s="12"/>
      <c r="I8" s="26"/>
      <c r="J8" s="12"/>
      <c r="K8" s="26"/>
      <c r="L8" s="12"/>
      <c r="M8" s="26"/>
      <c r="N8" s="12"/>
      <c r="O8" s="26"/>
      <c r="P8" s="12"/>
      <c r="Q8" s="17"/>
    </row>
    <row r="9" spans="1:17" s="10" customFormat="1" ht="13.5" customHeight="1">
      <c r="A9" s="12"/>
      <c r="B9" s="12" t="s">
        <v>23</v>
      </c>
      <c r="C9" s="33">
        <v>725000</v>
      </c>
      <c r="D9" s="12"/>
      <c r="E9" s="26"/>
      <c r="F9" s="12"/>
      <c r="G9" s="26"/>
      <c r="H9" s="12"/>
      <c r="I9" s="26"/>
      <c r="J9" s="12"/>
      <c r="K9" s="26"/>
      <c r="L9" s="12"/>
      <c r="M9" s="26"/>
      <c r="N9" s="12"/>
      <c r="O9" s="26"/>
      <c r="P9" s="12"/>
      <c r="Q9" s="17"/>
    </row>
    <row r="10" spans="1:17" s="10" customFormat="1" ht="13.5" customHeight="1">
      <c r="A10" s="12"/>
      <c r="B10" s="12" t="s">
        <v>24</v>
      </c>
      <c r="C10" s="33"/>
      <c r="D10" s="12"/>
      <c r="E10" s="26"/>
      <c r="F10" s="12"/>
      <c r="G10" s="26"/>
      <c r="H10" s="12"/>
      <c r="I10" s="26"/>
      <c r="J10" s="12"/>
      <c r="K10" s="26"/>
      <c r="L10" s="12"/>
      <c r="M10" s="26"/>
      <c r="N10" s="12"/>
      <c r="O10" s="26"/>
      <c r="P10" s="12"/>
      <c r="Q10" s="17"/>
    </row>
    <row r="11" spans="1:17" s="10" customFormat="1" ht="13.5" customHeight="1">
      <c r="A11" s="12"/>
      <c r="B11" s="11" t="s">
        <v>25</v>
      </c>
      <c r="C11" s="32">
        <f>SUM(C7:C10)</f>
        <v>725000</v>
      </c>
      <c r="D11" s="14"/>
      <c r="E11" s="27"/>
      <c r="F11" s="14"/>
      <c r="G11" s="27"/>
      <c r="H11" s="14"/>
      <c r="I11" s="27"/>
      <c r="J11" s="14"/>
      <c r="K11" s="27"/>
      <c r="L11" s="14"/>
      <c r="M11" s="27"/>
      <c r="N11" s="12"/>
      <c r="O11" s="27"/>
      <c r="P11" s="12"/>
      <c r="Q11" s="19"/>
    </row>
    <row r="12" spans="1:17" s="10" customFormat="1" ht="13.5" customHeight="1">
      <c r="A12" s="11" t="s">
        <v>26</v>
      </c>
      <c r="B12" s="12"/>
      <c r="C12" s="32">
        <f>C5+C11</f>
        <v>725000</v>
      </c>
      <c r="D12" s="14"/>
      <c r="E12" s="27"/>
      <c r="F12" s="14"/>
      <c r="G12" s="27"/>
      <c r="H12" s="14"/>
      <c r="I12" s="27"/>
      <c r="J12" s="14"/>
      <c r="K12" s="27"/>
      <c r="L12" s="14"/>
      <c r="M12" s="27"/>
      <c r="N12" s="12"/>
      <c r="O12" s="27"/>
      <c r="P12" s="12"/>
      <c r="Q12" s="20"/>
    </row>
    <row r="13" spans="1:17" s="10" customFormat="1" ht="13.5" customHeight="1">
      <c r="A13" s="11" t="s">
        <v>27</v>
      </c>
      <c r="B13" s="12"/>
      <c r="C13" s="34"/>
      <c r="D13" s="14"/>
      <c r="E13" s="29"/>
      <c r="F13" s="14"/>
      <c r="G13" s="29"/>
      <c r="H13" s="14"/>
      <c r="I13" s="29"/>
      <c r="J13" s="14"/>
      <c r="K13" s="29"/>
      <c r="L13" s="14"/>
      <c r="M13" s="29"/>
      <c r="N13" s="14"/>
      <c r="O13" s="29"/>
      <c r="P13" s="14"/>
      <c r="Q13" s="16"/>
    </row>
    <row r="14" spans="1:17" s="10" customFormat="1" ht="13.5" customHeight="1">
      <c r="A14" s="12"/>
      <c r="B14" s="12" t="s">
        <v>10</v>
      </c>
      <c r="C14" s="35">
        <v>468000</v>
      </c>
      <c r="D14" s="12"/>
      <c r="E14" s="30"/>
      <c r="F14" s="12"/>
      <c r="G14" s="30"/>
      <c r="H14" s="12"/>
      <c r="I14" s="30"/>
      <c r="J14" s="12"/>
      <c r="K14" s="30"/>
      <c r="L14" s="12"/>
      <c r="M14" s="30"/>
      <c r="N14" s="12"/>
      <c r="O14" s="30"/>
      <c r="P14" s="12"/>
      <c r="Q14" s="17"/>
    </row>
    <row r="15" spans="1:17" s="10" customFormat="1" ht="13.5" customHeight="1">
      <c r="A15" s="12"/>
      <c r="B15" s="12" t="s">
        <v>39</v>
      </c>
      <c r="C15" s="35"/>
      <c r="D15" s="12"/>
      <c r="E15" s="30"/>
      <c r="F15" s="12"/>
      <c r="G15" s="30"/>
      <c r="H15" s="12"/>
      <c r="I15" s="30"/>
      <c r="J15" s="12"/>
      <c r="K15" s="30"/>
      <c r="L15" s="12"/>
      <c r="M15" s="30"/>
      <c r="N15" s="12"/>
      <c r="O15" s="30"/>
      <c r="P15" s="12"/>
      <c r="Q15" s="17"/>
    </row>
    <row r="16" spans="1:17" s="10" customFormat="1" ht="13.5" customHeight="1">
      <c r="A16" s="12"/>
      <c r="B16" s="12" t="s">
        <v>31</v>
      </c>
      <c r="C16" s="36"/>
      <c r="D16" s="12"/>
      <c r="E16" s="31"/>
      <c r="F16" s="12"/>
      <c r="G16" s="31"/>
      <c r="H16" s="12"/>
      <c r="I16" s="31"/>
      <c r="J16" s="12"/>
      <c r="K16" s="31"/>
      <c r="L16" s="12"/>
      <c r="M16" s="31"/>
      <c r="N16" s="12"/>
      <c r="O16" s="31"/>
      <c r="P16" s="12"/>
      <c r="Q16" s="17"/>
    </row>
    <row r="17" spans="1:17" s="10" customFormat="1" ht="13.5" customHeight="1">
      <c r="A17" s="12"/>
      <c r="B17" s="12" t="s">
        <v>32</v>
      </c>
      <c r="C17" s="36"/>
      <c r="D17" s="12"/>
      <c r="E17" s="31"/>
      <c r="F17" s="12"/>
      <c r="G17" s="31"/>
      <c r="H17" s="12"/>
      <c r="I17" s="31"/>
      <c r="J17" s="12"/>
      <c r="K17" s="31"/>
      <c r="L17" s="12"/>
      <c r="M17" s="31"/>
      <c r="N17" s="12"/>
      <c r="O17" s="31"/>
      <c r="P17" s="12"/>
      <c r="Q17" s="17"/>
    </row>
    <row r="18" spans="1:17" s="10" customFormat="1" ht="13.5" customHeight="1">
      <c r="A18" s="12"/>
      <c r="B18" s="12" t="s">
        <v>36</v>
      </c>
      <c r="C18" s="36">
        <v>104000</v>
      </c>
      <c r="D18" s="12"/>
      <c r="E18" s="31"/>
      <c r="F18" s="12"/>
      <c r="G18" s="31"/>
      <c r="H18" s="12"/>
      <c r="I18" s="31"/>
      <c r="J18" s="12"/>
      <c r="K18" s="31"/>
      <c r="L18" s="12"/>
      <c r="M18" s="31"/>
      <c r="N18" s="12"/>
      <c r="O18" s="31"/>
      <c r="P18" s="12"/>
      <c r="Q18" s="17"/>
    </row>
    <row r="19" spans="1:17" s="10" customFormat="1" ht="13.5" customHeight="1">
      <c r="A19" s="12"/>
      <c r="B19" s="12" t="s">
        <v>33</v>
      </c>
      <c r="C19" s="36"/>
      <c r="D19" s="12"/>
      <c r="E19" s="31"/>
      <c r="F19" s="12"/>
      <c r="G19" s="31"/>
      <c r="H19" s="12"/>
      <c r="I19" s="31"/>
      <c r="J19" s="12"/>
      <c r="K19" s="31"/>
      <c r="L19" s="12"/>
      <c r="M19" s="31"/>
      <c r="N19" s="12"/>
      <c r="O19" s="31"/>
      <c r="P19" s="12"/>
      <c r="Q19" s="17"/>
    </row>
    <row r="20" spans="1:17" s="10" customFormat="1" ht="13.5" customHeight="1">
      <c r="A20" s="12"/>
      <c r="B20" s="12" t="s">
        <v>34</v>
      </c>
      <c r="C20" s="36"/>
      <c r="D20" s="12"/>
      <c r="E20" s="31"/>
      <c r="F20" s="12"/>
      <c r="G20" s="31"/>
      <c r="H20" s="12"/>
      <c r="I20" s="31"/>
      <c r="J20" s="12"/>
      <c r="K20" s="31"/>
      <c r="L20" s="12"/>
      <c r="M20" s="31"/>
      <c r="N20" s="12"/>
      <c r="O20" s="31"/>
      <c r="P20" s="12"/>
      <c r="Q20" s="17"/>
    </row>
    <row r="21" spans="1:17" s="10" customFormat="1" ht="13.5" customHeight="1">
      <c r="A21" s="12"/>
      <c r="B21" s="12" t="s">
        <v>37</v>
      </c>
      <c r="C21" s="36"/>
      <c r="D21" s="12"/>
      <c r="E21" s="31"/>
      <c r="F21" s="12"/>
      <c r="G21" s="31"/>
      <c r="H21" s="12"/>
      <c r="I21" s="31"/>
      <c r="J21" s="12"/>
      <c r="K21" s="31"/>
      <c r="L21" s="12"/>
      <c r="M21" s="31"/>
      <c r="N21" s="12"/>
      <c r="O21" s="31"/>
      <c r="P21" s="12"/>
      <c r="Q21" s="17"/>
    </row>
    <row r="22" spans="1:17" s="10" customFormat="1" ht="13.5" customHeight="1">
      <c r="A22" s="12"/>
      <c r="B22" s="12" t="s">
        <v>38</v>
      </c>
      <c r="C22" s="36"/>
      <c r="D22" s="12"/>
      <c r="E22" s="31"/>
      <c r="F22" s="12"/>
      <c r="G22" s="31"/>
      <c r="H22" s="12"/>
      <c r="I22" s="31"/>
      <c r="J22" s="12"/>
      <c r="K22" s="31"/>
      <c r="L22" s="12"/>
      <c r="M22" s="31"/>
      <c r="N22" s="12"/>
      <c r="O22" s="31"/>
      <c r="P22" s="12"/>
      <c r="Q22" s="17"/>
    </row>
    <row r="23" spans="1:17" s="10" customFormat="1" ht="13.5" customHeight="1">
      <c r="A23" s="12"/>
      <c r="B23" s="12" t="s">
        <v>40</v>
      </c>
      <c r="C23" s="36"/>
      <c r="D23" s="12"/>
      <c r="E23" s="31"/>
      <c r="F23" s="12"/>
      <c r="G23" s="31"/>
      <c r="H23" s="12"/>
      <c r="I23" s="31"/>
      <c r="J23" s="12"/>
      <c r="K23" s="31"/>
      <c r="L23" s="12"/>
      <c r="M23" s="31"/>
      <c r="N23" s="12"/>
      <c r="O23" s="31"/>
      <c r="P23" s="12"/>
      <c r="Q23" s="17"/>
    </row>
    <row r="24" spans="1:17" s="10" customFormat="1" ht="13.5" customHeight="1">
      <c r="A24" s="12"/>
      <c r="B24" s="12" t="s">
        <v>29</v>
      </c>
      <c r="C24" s="36">
        <v>350000</v>
      </c>
      <c r="D24" s="12"/>
      <c r="E24" s="31"/>
      <c r="F24" s="12"/>
      <c r="G24" s="31"/>
      <c r="H24" s="12"/>
      <c r="I24" s="31"/>
      <c r="J24" s="12"/>
      <c r="K24" s="31"/>
      <c r="L24" s="12"/>
      <c r="M24" s="31"/>
      <c r="N24" s="12"/>
      <c r="O24" s="31"/>
      <c r="P24" s="12"/>
      <c r="Q24" s="17"/>
    </row>
    <row r="25" spans="1:17" s="10" customFormat="1" ht="13.5" customHeight="1">
      <c r="A25" s="11"/>
      <c r="B25" s="11" t="s">
        <v>15</v>
      </c>
      <c r="C25" s="32">
        <f>SUM(C14:C24)</f>
        <v>922000</v>
      </c>
      <c r="D25" s="14"/>
      <c r="E25" s="27"/>
      <c r="F25" s="14"/>
      <c r="G25" s="27"/>
      <c r="H25" s="14"/>
      <c r="I25" s="27"/>
      <c r="J25" s="14"/>
      <c r="K25" s="27"/>
      <c r="L25" s="14"/>
      <c r="M25" s="27"/>
      <c r="N25" s="12"/>
      <c r="O25" s="27"/>
      <c r="P25" s="12"/>
      <c r="Q25" s="20"/>
    </row>
    <row r="26" spans="1:17" s="10" customFormat="1" ht="13.5" customHeight="1">
      <c r="A26" s="11" t="s">
        <v>16</v>
      </c>
      <c r="B26" s="11"/>
      <c r="C26" s="65">
        <f>C11-C25</f>
        <v>-197000</v>
      </c>
      <c r="D26" s="14"/>
      <c r="E26" s="18"/>
      <c r="F26" s="14"/>
      <c r="G26" s="18"/>
      <c r="H26" s="14"/>
      <c r="I26" s="18"/>
      <c r="J26" s="14"/>
      <c r="K26" s="18"/>
      <c r="L26" s="14"/>
      <c r="M26" s="18"/>
      <c r="N26" s="12"/>
      <c r="O26" s="18"/>
      <c r="P26" s="12"/>
      <c r="Q26" s="20"/>
    </row>
    <row r="27" spans="1:17" s="10" customFormat="1" ht="13.5" customHeight="1" thickBot="1">
      <c r="A27" s="11" t="s">
        <v>18</v>
      </c>
      <c r="B27" s="12"/>
      <c r="C27" s="23">
        <f>C12-C25</f>
        <v>-197000</v>
      </c>
      <c r="D27" s="24"/>
      <c r="E27" s="23"/>
      <c r="F27" s="14"/>
      <c r="G27" s="23"/>
      <c r="H27" s="14"/>
      <c r="I27" s="23"/>
      <c r="J27" s="14"/>
      <c r="K27" s="23"/>
      <c r="L27" s="14"/>
      <c r="M27" s="23"/>
      <c r="N27" s="12"/>
      <c r="O27" s="23"/>
      <c r="P27" s="12"/>
      <c r="Q27" s="25"/>
    </row>
    <row r="28" s="10" customFormat="1" ht="14.25" customHeight="1" thickTop="1"/>
    <row r="29" s="10" customFormat="1" ht="7.5" customHeight="1"/>
    <row r="30" spans="1:17" s="10" customFormat="1" ht="14.25" customHeight="1">
      <c r="A30" s="6"/>
      <c r="B30" s="7" t="s">
        <v>1</v>
      </c>
      <c r="C30" s="8">
        <v>2</v>
      </c>
      <c r="D30" s="8"/>
      <c r="E30" s="8">
        <v>3</v>
      </c>
      <c r="F30" s="8"/>
      <c r="G30" s="8">
        <v>4</v>
      </c>
      <c r="H30" s="8"/>
      <c r="I30" s="8">
        <v>5</v>
      </c>
      <c r="J30" s="8"/>
      <c r="K30" s="8">
        <v>6</v>
      </c>
      <c r="L30" s="8"/>
      <c r="M30" s="8">
        <v>7</v>
      </c>
      <c r="N30" s="8"/>
      <c r="O30" s="8">
        <v>8</v>
      </c>
      <c r="P30" s="6"/>
      <c r="Q30" s="9" t="s">
        <v>2</v>
      </c>
    </row>
    <row r="31" spans="1:17" s="10" customFormat="1" ht="13.5" customHeight="1">
      <c r="A31" s="11" t="s">
        <v>3</v>
      </c>
      <c r="B31" s="12"/>
      <c r="C31" s="26"/>
      <c r="D31" s="12"/>
      <c r="E31" s="26"/>
      <c r="F31" s="14"/>
      <c r="G31" s="26"/>
      <c r="H31" s="12"/>
      <c r="I31" s="26"/>
      <c r="J31" s="14"/>
      <c r="K31" s="26"/>
      <c r="L31" s="12"/>
      <c r="M31" s="26"/>
      <c r="N31" s="12"/>
      <c r="O31" s="26"/>
      <c r="P31" s="12"/>
      <c r="Q31" s="15"/>
    </row>
    <row r="32" spans="1:17" s="10" customFormat="1" ht="13.5" customHeight="1">
      <c r="A32" s="11" t="s">
        <v>4</v>
      </c>
      <c r="B32" s="12"/>
      <c r="C32" s="28"/>
      <c r="D32" s="14"/>
      <c r="E32" s="28"/>
      <c r="F32" s="14"/>
      <c r="G32" s="28"/>
      <c r="H32" s="14"/>
      <c r="I32" s="28"/>
      <c r="J32" s="14"/>
      <c r="K32" s="28"/>
      <c r="L32" s="14"/>
      <c r="M32" s="28"/>
      <c r="N32" s="14"/>
      <c r="O32" s="28"/>
      <c r="P32" s="14"/>
      <c r="Q32" s="16"/>
    </row>
    <row r="33" spans="1:17" s="10" customFormat="1" ht="13.5" customHeight="1">
      <c r="A33" s="12"/>
      <c r="B33" s="12" t="s">
        <v>5</v>
      </c>
      <c r="C33" s="26"/>
      <c r="D33" s="12"/>
      <c r="E33" s="26"/>
      <c r="F33" s="12"/>
      <c r="G33" s="26"/>
      <c r="H33" s="12"/>
      <c r="I33" s="26"/>
      <c r="J33" s="12"/>
      <c r="K33" s="26"/>
      <c r="L33" s="12"/>
      <c r="M33" s="26"/>
      <c r="N33" s="12"/>
      <c r="O33" s="26"/>
      <c r="P33" s="12"/>
      <c r="Q33" s="17"/>
    </row>
    <row r="34" spans="1:17" s="10" customFormat="1" ht="13.5" customHeight="1">
      <c r="A34" s="12"/>
      <c r="B34" s="12" t="s">
        <v>6</v>
      </c>
      <c r="C34" s="26"/>
      <c r="D34" s="12"/>
      <c r="E34" s="26"/>
      <c r="F34" s="12"/>
      <c r="G34" s="26"/>
      <c r="H34" s="12"/>
      <c r="I34" s="26"/>
      <c r="J34" s="12"/>
      <c r="K34" s="26"/>
      <c r="L34" s="12"/>
      <c r="M34" s="26"/>
      <c r="N34" s="12"/>
      <c r="O34" s="26"/>
      <c r="P34" s="12"/>
      <c r="Q34" s="17"/>
    </row>
    <row r="35" spans="1:17" s="10" customFormat="1" ht="13.5" customHeight="1">
      <c r="A35" s="12"/>
      <c r="B35" s="11" t="s">
        <v>7</v>
      </c>
      <c r="C35" s="27"/>
      <c r="D35" s="14"/>
      <c r="E35" s="27"/>
      <c r="F35" s="14"/>
      <c r="G35" s="27"/>
      <c r="H35" s="14"/>
      <c r="I35" s="27"/>
      <c r="J35" s="14"/>
      <c r="K35" s="27"/>
      <c r="L35" s="14"/>
      <c r="M35" s="27"/>
      <c r="N35" s="12"/>
      <c r="O35" s="27"/>
      <c r="P35" s="12"/>
      <c r="Q35" s="19"/>
    </row>
    <row r="36" spans="1:17" s="10" customFormat="1" ht="13.5" customHeight="1">
      <c r="A36" s="11" t="s">
        <v>8</v>
      </c>
      <c r="B36" s="12"/>
      <c r="C36" s="27"/>
      <c r="D36" s="14"/>
      <c r="E36" s="27"/>
      <c r="F36" s="14"/>
      <c r="G36" s="27"/>
      <c r="H36" s="14"/>
      <c r="I36" s="27"/>
      <c r="J36" s="14"/>
      <c r="K36" s="27"/>
      <c r="L36" s="14"/>
      <c r="M36" s="27"/>
      <c r="N36" s="12"/>
      <c r="O36" s="27"/>
      <c r="P36" s="12"/>
      <c r="Q36" s="20"/>
    </row>
    <row r="37" spans="1:17" s="10" customFormat="1" ht="13.5" customHeight="1">
      <c r="A37" s="11" t="s">
        <v>9</v>
      </c>
      <c r="B37" s="12"/>
      <c r="C37" s="29"/>
      <c r="D37" s="14"/>
      <c r="E37" s="29"/>
      <c r="F37" s="14"/>
      <c r="G37" s="29"/>
      <c r="H37" s="14"/>
      <c r="I37" s="29"/>
      <c r="J37" s="14"/>
      <c r="K37" s="29"/>
      <c r="L37" s="14"/>
      <c r="M37" s="29"/>
      <c r="N37" s="14"/>
      <c r="O37" s="29"/>
      <c r="P37" s="14"/>
      <c r="Q37" s="16"/>
    </row>
    <row r="38" spans="1:17" s="10" customFormat="1" ht="13.5" customHeight="1">
      <c r="A38" s="12"/>
      <c r="B38" s="12" t="s">
        <v>10</v>
      </c>
      <c r="C38" s="30"/>
      <c r="D38" s="12"/>
      <c r="E38" s="30"/>
      <c r="F38" s="12"/>
      <c r="G38" s="30"/>
      <c r="H38" s="12"/>
      <c r="I38" s="30"/>
      <c r="J38" s="12"/>
      <c r="K38" s="30"/>
      <c r="L38" s="12"/>
      <c r="M38" s="30"/>
      <c r="N38" s="12"/>
      <c r="O38" s="30"/>
      <c r="P38" s="12"/>
      <c r="Q38" s="17"/>
    </row>
    <row r="39" spans="1:17" s="10" customFormat="1" ht="13.5" customHeight="1">
      <c r="A39" s="12"/>
      <c r="B39" s="12" t="s">
        <v>11</v>
      </c>
      <c r="C39" s="31"/>
      <c r="D39" s="12"/>
      <c r="E39" s="31"/>
      <c r="F39" s="12"/>
      <c r="G39" s="31"/>
      <c r="H39" s="12"/>
      <c r="I39" s="31"/>
      <c r="J39" s="12"/>
      <c r="K39" s="31"/>
      <c r="L39" s="12"/>
      <c r="M39" s="31"/>
      <c r="N39" s="12"/>
      <c r="O39" s="31"/>
      <c r="P39" s="12"/>
      <c r="Q39" s="17"/>
    </row>
    <row r="40" spans="1:17" s="10" customFormat="1" ht="13.5" customHeight="1">
      <c r="A40" s="12"/>
      <c r="B40" s="12" t="s">
        <v>12</v>
      </c>
      <c r="C40" s="31"/>
      <c r="D40" s="12"/>
      <c r="E40" s="31"/>
      <c r="F40" s="12"/>
      <c r="G40" s="31"/>
      <c r="H40" s="12"/>
      <c r="I40" s="31"/>
      <c r="J40" s="12"/>
      <c r="K40" s="31"/>
      <c r="L40" s="12"/>
      <c r="M40" s="31"/>
      <c r="N40" s="12"/>
      <c r="O40" s="31"/>
      <c r="P40" s="12"/>
      <c r="Q40" s="17"/>
    </row>
    <row r="41" spans="1:17" s="10" customFormat="1" ht="13.5" customHeight="1">
      <c r="A41" s="12"/>
      <c r="B41" s="12" t="s">
        <v>13</v>
      </c>
      <c r="C41" s="31"/>
      <c r="D41" s="12"/>
      <c r="E41" s="31"/>
      <c r="F41" s="12"/>
      <c r="G41" s="31"/>
      <c r="H41" s="12"/>
      <c r="I41" s="31"/>
      <c r="J41" s="12"/>
      <c r="K41" s="31"/>
      <c r="L41" s="12"/>
      <c r="M41" s="31"/>
      <c r="N41" s="12"/>
      <c r="O41" s="31"/>
      <c r="P41" s="12"/>
      <c r="Q41" s="17"/>
    </row>
    <row r="42" spans="1:17" s="10" customFormat="1" ht="13.5" customHeight="1">
      <c r="A42" s="12"/>
      <c r="B42" s="12" t="s">
        <v>14</v>
      </c>
      <c r="C42" s="31"/>
      <c r="D42" s="12"/>
      <c r="E42" s="31"/>
      <c r="F42" s="12"/>
      <c r="G42" s="31"/>
      <c r="H42" s="12"/>
      <c r="I42" s="31"/>
      <c r="J42" s="12"/>
      <c r="K42" s="31"/>
      <c r="L42" s="12"/>
      <c r="M42" s="31"/>
      <c r="N42" s="12"/>
      <c r="O42" s="31"/>
      <c r="P42" s="12"/>
      <c r="Q42" s="17"/>
    </row>
    <row r="43" spans="1:17" s="10" customFormat="1" ht="13.5" customHeight="1">
      <c r="A43" s="11"/>
      <c r="B43" s="11" t="s">
        <v>15</v>
      </c>
      <c r="C43" s="27"/>
      <c r="D43" s="14"/>
      <c r="E43" s="27"/>
      <c r="F43" s="14"/>
      <c r="G43" s="27"/>
      <c r="H43" s="14"/>
      <c r="I43" s="27"/>
      <c r="J43" s="14"/>
      <c r="K43" s="27"/>
      <c r="L43" s="14"/>
      <c r="M43" s="27"/>
      <c r="N43" s="12"/>
      <c r="O43" s="27"/>
      <c r="P43" s="12"/>
      <c r="Q43" s="20"/>
    </row>
    <row r="44" spans="1:17" s="10" customFormat="1" ht="13.5" customHeight="1">
      <c r="A44" s="11" t="s">
        <v>16</v>
      </c>
      <c r="B44" s="11"/>
      <c r="C44" s="18"/>
      <c r="D44" s="14"/>
      <c r="E44" s="18"/>
      <c r="F44" s="14"/>
      <c r="G44" s="18"/>
      <c r="H44" s="14"/>
      <c r="I44" s="18"/>
      <c r="J44" s="14"/>
      <c r="K44" s="18"/>
      <c r="L44" s="14"/>
      <c r="M44" s="18"/>
      <c r="N44" s="12"/>
      <c r="O44" s="18"/>
      <c r="P44" s="12"/>
      <c r="Q44" s="20"/>
    </row>
    <row r="45" spans="1:17" s="10" customFormat="1" ht="13.5" customHeight="1">
      <c r="A45" s="21" t="s">
        <v>17</v>
      </c>
      <c r="B45" s="11"/>
      <c r="C45" s="13"/>
      <c r="D45" s="14"/>
      <c r="E45" s="13"/>
      <c r="F45" s="14"/>
      <c r="G45" s="13"/>
      <c r="H45" s="14"/>
      <c r="I45" s="13"/>
      <c r="J45" s="14"/>
      <c r="K45" s="13"/>
      <c r="L45" s="14"/>
      <c r="M45" s="13"/>
      <c r="N45" s="12"/>
      <c r="O45" s="13"/>
      <c r="P45" s="12"/>
      <c r="Q45" s="22"/>
    </row>
    <row r="46" spans="1:17" s="10" customFormat="1" ht="13.5" customHeight="1" thickBot="1">
      <c r="A46" s="11" t="s">
        <v>18</v>
      </c>
      <c r="B46" s="12"/>
      <c r="C46" s="23"/>
      <c r="D46" s="24"/>
      <c r="E46" s="23"/>
      <c r="F46" s="14"/>
      <c r="G46" s="23"/>
      <c r="H46" s="14"/>
      <c r="I46" s="23"/>
      <c r="J46" s="14"/>
      <c r="K46" s="23"/>
      <c r="L46" s="14"/>
      <c r="M46" s="23"/>
      <c r="N46" s="12"/>
      <c r="O46" s="23"/>
      <c r="P46" s="12"/>
      <c r="Q46" s="25"/>
    </row>
    <row r="47" ht="16.5" thickTop="1"/>
  </sheetData>
  <sheetProtection/>
  <printOptions/>
  <pageMargins left="0.7480314960629921" right="0.7480314960629921" top="0.43" bottom="0.54" header="0.21" footer="0.3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2.375" style="0" customWidth="1"/>
    <col min="2" max="2" width="18.375" style="0" customWidth="1"/>
    <col min="3" max="3" width="10.00390625" style="60" customWidth="1"/>
    <col min="4" max="4" width="2.00390625" style="60" customWidth="1"/>
    <col min="5" max="5" width="10.00390625" style="60" customWidth="1"/>
    <col min="6" max="6" width="2.00390625" style="60" customWidth="1"/>
    <col min="7" max="7" width="10.00390625" style="60" customWidth="1"/>
    <col min="8" max="8" width="2.00390625" style="60" customWidth="1"/>
    <col min="9" max="9" width="10.00390625" style="60" customWidth="1"/>
    <col min="10" max="10" width="2.00390625" style="60" customWidth="1"/>
    <col min="11" max="11" width="10.00390625" style="60" customWidth="1"/>
    <col min="12" max="12" width="2.00390625" style="60" customWidth="1"/>
    <col min="13" max="13" width="10.00390625" style="60" customWidth="1"/>
    <col min="14" max="14" width="2.00390625" style="60" customWidth="1"/>
    <col min="15" max="15" width="10.00390625" style="60" customWidth="1"/>
    <col min="16" max="16" width="2.125" style="60" customWidth="1"/>
    <col min="17" max="17" width="10.00390625" style="60" customWidth="1"/>
  </cols>
  <sheetData>
    <row r="1" spans="1:17" ht="18.75">
      <c r="A1" s="1" t="s">
        <v>0</v>
      </c>
      <c r="B1" s="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18.75">
      <c r="A2" s="4" t="s">
        <v>42</v>
      </c>
      <c r="B2" s="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8"/>
    </row>
    <row r="3" spans="1:17" ht="14.25" customHeight="1">
      <c r="A3" s="1"/>
      <c r="B3" s="2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</row>
    <row r="4" spans="1:17" s="10" customFormat="1" ht="14.25" customHeight="1">
      <c r="A4" s="6"/>
      <c r="B4" s="7" t="s">
        <v>1</v>
      </c>
      <c r="C4" s="40">
        <v>2</v>
      </c>
      <c r="D4" s="40"/>
      <c r="E4" s="40">
        <v>27</v>
      </c>
      <c r="F4" s="40"/>
      <c r="G4" s="40">
        <v>28</v>
      </c>
      <c r="H4" s="40"/>
      <c r="I4" s="40">
        <v>29</v>
      </c>
      <c r="J4" s="40"/>
      <c r="K4" s="40">
        <v>30</v>
      </c>
      <c r="L4" s="40"/>
      <c r="M4" s="40">
        <v>31</v>
      </c>
      <c r="N4" s="40"/>
      <c r="O4" s="40">
        <v>1</v>
      </c>
      <c r="P4" s="41"/>
      <c r="Q4" s="42" t="s">
        <v>2</v>
      </c>
    </row>
    <row r="5" spans="1:17" s="10" customFormat="1" ht="13.5" customHeight="1" thickBot="1">
      <c r="A5" s="11" t="s">
        <v>19</v>
      </c>
      <c r="B5" s="12"/>
      <c r="C5" s="43">
        <v>44000</v>
      </c>
      <c r="D5" s="44"/>
      <c r="E5" s="43">
        <f>C26</f>
        <v>552000</v>
      </c>
      <c r="F5" s="45"/>
      <c r="G5" s="43">
        <f>E26</f>
        <v>379000</v>
      </c>
      <c r="H5" s="45"/>
      <c r="I5" s="43">
        <f>G26</f>
        <v>473000</v>
      </c>
      <c r="J5" s="45"/>
      <c r="K5" s="43">
        <f>I26</f>
        <v>455000</v>
      </c>
      <c r="L5" s="45"/>
      <c r="M5" s="43">
        <f>K26</f>
        <v>437000</v>
      </c>
      <c r="N5" s="45"/>
      <c r="O5" s="43">
        <f>M26</f>
        <v>420000</v>
      </c>
      <c r="P5" s="45"/>
      <c r="Q5" s="61">
        <f>C5</f>
        <v>44000</v>
      </c>
    </row>
    <row r="6" spans="1:17" s="10" customFormat="1" ht="13.5" customHeight="1" thickBot="1" thickTop="1">
      <c r="A6" s="11" t="s">
        <v>20</v>
      </c>
      <c r="B6" s="12"/>
      <c r="C6" s="47"/>
      <c r="D6" s="45"/>
      <c r="E6" s="47"/>
      <c r="F6" s="45"/>
      <c r="G6" s="47"/>
      <c r="H6" s="45"/>
      <c r="I6" s="47"/>
      <c r="J6" s="45"/>
      <c r="K6" s="47"/>
      <c r="L6" s="45"/>
      <c r="M6" s="47"/>
      <c r="N6" s="45"/>
      <c r="O6" s="47"/>
      <c r="P6" s="45"/>
      <c r="Q6" s="62"/>
    </row>
    <row r="7" spans="1:17" s="10" customFormat="1" ht="13.5" customHeight="1" thickBot="1" thickTop="1">
      <c r="A7" s="12"/>
      <c r="B7" s="12" t="s">
        <v>21</v>
      </c>
      <c r="C7" s="43"/>
      <c r="D7" s="44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63">
        <f>SUM(C7:O7)</f>
        <v>0</v>
      </c>
    </row>
    <row r="8" spans="1:17" s="10" customFormat="1" ht="13.5" customHeight="1" thickBot="1" thickTop="1">
      <c r="A8" s="12"/>
      <c r="B8" s="12" t="s">
        <v>22</v>
      </c>
      <c r="C8" s="43"/>
      <c r="D8" s="44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63">
        <f>SUM(C8:O8)</f>
        <v>0</v>
      </c>
    </row>
    <row r="9" spans="1:17" s="10" customFormat="1" ht="13.5" customHeight="1" thickBot="1" thickTop="1">
      <c r="A9" s="12"/>
      <c r="B9" s="12" t="s">
        <v>23</v>
      </c>
      <c r="C9" s="43">
        <v>750000</v>
      </c>
      <c r="D9" s="44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63">
        <f>SUM(C9:O9)</f>
        <v>750000</v>
      </c>
    </row>
    <row r="10" spans="1:17" s="10" customFormat="1" ht="13.5" customHeight="1" thickBot="1" thickTop="1">
      <c r="A10" s="12"/>
      <c r="B10" s="12" t="s">
        <v>24</v>
      </c>
      <c r="C10" s="43">
        <f>21000+21000+97000</f>
        <v>139000</v>
      </c>
      <c r="D10" s="44"/>
      <c r="E10" s="43">
        <v>96000</v>
      </c>
      <c r="F10" s="44"/>
      <c r="G10" s="43">
        <f>96000+21000+96000</f>
        <v>213000</v>
      </c>
      <c r="H10" s="44"/>
      <c r="I10" s="43"/>
      <c r="J10" s="44"/>
      <c r="K10" s="43"/>
      <c r="L10" s="44"/>
      <c r="M10" s="43"/>
      <c r="N10" s="44"/>
      <c r="O10" s="43"/>
      <c r="P10" s="44"/>
      <c r="Q10" s="63">
        <f>SUM(C10:O10)</f>
        <v>448000</v>
      </c>
    </row>
    <row r="11" spans="1:17" s="10" customFormat="1" ht="13.5" customHeight="1" thickBot="1" thickTop="1">
      <c r="A11" s="12"/>
      <c r="B11" s="11" t="s">
        <v>25</v>
      </c>
      <c r="C11" s="47">
        <f>SUM(C7:C10)</f>
        <v>889000</v>
      </c>
      <c r="D11" s="45"/>
      <c r="E11" s="47">
        <f>SUM(E7:E10)</f>
        <v>96000</v>
      </c>
      <c r="F11" s="45"/>
      <c r="G11" s="47">
        <f>SUM(G7:G10)</f>
        <v>213000</v>
      </c>
      <c r="H11" s="45"/>
      <c r="I11" s="47">
        <f>SUM(I7:I10)</f>
        <v>0</v>
      </c>
      <c r="J11" s="45"/>
      <c r="K11" s="47">
        <f>SUM(K7:K10)</f>
        <v>0</v>
      </c>
      <c r="L11" s="45"/>
      <c r="M11" s="47">
        <f>SUM(M7:M10)</f>
        <v>0</v>
      </c>
      <c r="N11" s="45"/>
      <c r="O11" s="47">
        <f>SUM(O7:O10)</f>
        <v>0</v>
      </c>
      <c r="P11" s="45"/>
      <c r="Q11" s="64">
        <f>SUM(C11:O11)</f>
        <v>1198000</v>
      </c>
    </row>
    <row r="12" spans="1:17" s="10" customFormat="1" ht="13.5" customHeight="1" thickBot="1" thickTop="1">
      <c r="A12" s="11" t="s">
        <v>26</v>
      </c>
      <c r="B12" s="12"/>
      <c r="C12" s="47">
        <f>C5+C11</f>
        <v>933000</v>
      </c>
      <c r="D12" s="45"/>
      <c r="E12" s="47">
        <f>E5+E11</f>
        <v>648000</v>
      </c>
      <c r="F12" s="45"/>
      <c r="G12" s="47">
        <f>G5+G11</f>
        <v>592000</v>
      </c>
      <c r="H12" s="45"/>
      <c r="I12" s="47">
        <f>I5+I11</f>
        <v>473000</v>
      </c>
      <c r="J12" s="45"/>
      <c r="K12" s="47">
        <f>K5+K11</f>
        <v>455000</v>
      </c>
      <c r="L12" s="45"/>
      <c r="M12" s="47">
        <f>M5+M11</f>
        <v>437000</v>
      </c>
      <c r="N12" s="45"/>
      <c r="O12" s="47">
        <f>O5+O11</f>
        <v>420000</v>
      </c>
      <c r="P12" s="45"/>
      <c r="Q12" s="62">
        <f>Q5+Q11</f>
        <v>1242000</v>
      </c>
    </row>
    <row r="13" spans="1:17" s="10" customFormat="1" ht="13.5" customHeight="1" thickBot="1" thickTop="1">
      <c r="A13" s="11" t="s">
        <v>27</v>
      </c>
      <c r="B13" s="12"/>
      <c r="C13" s="51"/>
      <c r="D13" s="45"/>
      <c r="E13" s="51"/>
      <c r="F13" s="45"/>
      <c r="G13" s="51"/>
      <c r="H13" s="45"/>
      <c r="I13" s="51"/>
      <c r="J13" s="45"/>
      <c r="K13" s="51"/>
      <c r="L13" s="45"/>
      <c r="M13" s="51"/>
      <c r="N13" s="45"/>
      <c r="O13" s="51"/>
      <c r="P13" s="45"/>
      <c r="Q13" s="64"/>
    </row>
    <row r="14" spans="1:17" s="10" customFormat="1" ht="13.5" customHeight="1" thickBot="1" thickTop="1">
      <c r="A14" s="12"/>
      <c r="B14" s="12" t="s">
        <v>10</v>
      </c>
      <c r="C14" s="52">
        <f>4000+2500+2500+2500+2500+3000</f>
        <v>17000</v>
      </c>
      <c r="D14" s="44"/>
      <c r="E14" s="52">
        <f>4000+2500+2500+2500+2500+3000</f>
        <v>17000</v>
      </c>
      <c r="F14" s="44"/>
      <c r="G14" s="52">
        <f>4000+2500+2500+13000</f>
        <v>22000</v>
      </c>
      <c r="H14" s="44"/>
      <c r="I14" s="52">
        <f>4000+2500+2500+2500+2500+4000</f>
        <v>18000</v>
      </c>
      <c r="J14" s="44"/>
      <c r="K14" s="52">
        <f>4000+2500+2500+2500+2500+4000</f>
        <v>18000</v>
      </c>
      <c r="L14" s="44"/>
      <c r="M14" s="52">
        <f>4000+2000+2000+4000</f>
        <v>12000</v>
      </c>
      <c r="N14" s="44"/>
      <c r="O14" s="52"/>
      <c r="P14" s="44"/>
      <c r="Q14" s="64">
        <f>SUM(C14:O14)</f>
        <v>104000</v>
      </c>
    </row>
    <row r="15" spans="1:17" s="10" customFormat="1" ht="13.5" customHeight="1" thickBot="1" thickTop="1">
      <c r="A15" s="12"/>
      <c r="B15" s="12" t="s">
        <v>39</v>
      </c>
      <c r="C15" s="52"/>
      <c r="D15" s="44"/>
      <c r="E15" s="52">
        <v>250000</v>
      </c>
      <c r="F15" s="44"/>
      <c r="G15" s="52"/>
      <c r="H15" s="44"/>
      <c r="I15" s="52"/>
      <c r="J15" s="44"/>
      <c r="K15" s="52"/>
      <c r="L15" s="44"/>
      <c r="M15" s="52"/>
      <c r="N15" s="44"/>
      <c r="O15" s="52"/>
      <c r="P15" s="44"/>
      <c r="Q15" s="64">
        <f aca="true" t="shared" si="0" ref="Q15:Q23">SUM(C15:O15)</f>
        <v>250000</v>
      </c>
    </row>
    <row r="16" spans="1:17" s="10" customFormat="1" ht="13.5" customHeight="1" thickBot="1" thickTop="1">
      <c r="A16" s="12"/>
      <c r="B16" s="12" t="s">
        <v>31</v>
      </c>
      <c r="C16" s="53"/>
      <c r="D16" s="44"/>
      <c r="E16" s="53"/>
      <c r="F16" s="44"/>
      <c r="G16" s="53"/>
      <c r="H16" s="44"/>
      <c r="I16" s="53"/>
      <c r="J16" s="44"/>
      <c r="K16" s="53"/>
      <c r="L16" s="44"/>
      <c r="M16" s="53"/>
      <c r="N16" s="44"/>
      <c r="O16" s="53"/>
      <c r="P16" s="44"/>
      <c r="Q16" s="64">
        <f t="shared" si="0"/>
        <v>0</v>
      </c>
    </row>
    <row r="17" spans="1:17" s="10" customFormat="1" ht="13.5" customHeight="1" thickBot="1" thickTop="1">
      <c r="A17" s="12"/>
      <c r="B17" s="12" t="s">
        <v>32</v>
      </c>
      <c r="C17" s="53"/>
      <c r="D17" s="44"/>
      <c r="E17" s="53"/>
      <c r="F17" s="44"/>
      <c r="G17" s="53"/>
      <c r="H17" s="44"/>
      <c r="I17" s="53"/>
      <c r="J17" s="44"/>
      <c r="K17" s="53"/>
      <c r="L17" s="44"/>
      <c r="M17" s="53"/>
      <c r="N17" s="44"/>
      <c r="O17" s="53"/>
      <c r="P17" s="44"/>
      <c r="Q17" s="64">
        <f t="shared" si="0"/>
        <v>0</v>
      </c>
    </row>
    <row r="18" spans="1:17" s="10" customFormat="1" ht="13.5" customHeight="1" thickBot="1" thickTop="1">
      <c r="A18" s="12"/>
      <c r="B18" s="12" t="s">
        <v>36</v>
      </c>
      <c r="C18" s="53">
        <v>14000</v>
      </c>
      <c r="D18" s="44"/>
      <c r="E18" s="53"/>
      <c r="F18" s="44"/>
      <c r="G18" s="53">
        <v>4000</v>
      </c>
      <c r="H18" s="44"/>
      <c r="I18" s="53"/>
      <c r="J18" s="44"/>
      <c r="K18" s="53"/>
      <c r="L18" s="44"/>
      <c r="M18" s="53">
        <v>5000</v>
      </c>
      <c r="N18" s="44"/>
      <c r="O18" s="53"/>
      <c r="P18" s="44"/>
      <c r="Q18" s="64">
        <f t="shared" si="0"/>
        <v>23000</v>
      </c>
    </row>
    <row r="19" spans="1:17" s="10" customFormat="1" ht="13.5" customHeight="1" thickBot="1" thickTop="1">
      <c r="A19" s="12"/>
      <c r="B19" s="12" t="s">
        <v>33</v>
      </c>
      <c r="C19" s="53"/>
      <c r="D19" s="44"/>
      <c r="E19" s="53"/>
      <c r="F19" s="44"/>
      <c r="G19" s="53"/>
      <c r="H19" s="44"/>
      <c r="I19" s="53"/>
      <c r="J19" s="44"/>
      <c r="K19" s="53"/>
      <c r="L19" s="44"/>
      <c r="M19" s="53"/>
      <c r="N19" s="44"/>
      <c r="O19" s="53"/>
      <c r="P19" s="44"/>
      <c r="Q19" s="64">
        <f t="shared" si="0"/>
        <v>0</v>
      </c>
    </row>
    <row r="20" spans="1:17" s="10" customFormat="1" ht="13.5" customHeight="1" thickBot="1" thickTop="1">
      <c r="A20" s="12"/>
      <c r="B20" s="12" t="s">
        <v>34</v>
      </c>
      <c r="C20" s="53"/>
      <c r="D20" s="44"/>
      <c r="E20" s="53"/>
      <c r="F20" s="44"/>
      <c r="G20" s="53"/>
      <c r="H20" s="44"/>
      <c r="I20" s="53"/>
      <c r="J20" s="44"/>
      <c r="K20" s="53"/>
      <c r="L20" s="44"/>
      <c r="M20" s="53"/>
      <c r="N20" s="44"/>
      <c r="O20" s="53"/>
      <c r="P20" s="44"/>
      <c r="Q20" s="64">
        <f t="shared" si="0"/>
        <v>0</v>
      </c>
    </row>
    <row r="21" spans="1:17" s="10" customFormat="1" ht="13.5" customHeight="1" thickBot="1" thickTop="1">
      <c r="A21" s="12"/>
      <c r="B21" s="12" t="s">
        <v>37</v>
      </c>
      <c r="C21" s="53"/>
      <c r="D21" s="44"/>
      <c r="E21" s="53"/>
      <c r="F21" s="44"/>
      <c r="G21" s="53">
        <f>70000-19000</f>
        <v>51000</v>
      </c>
      <c r="H21" s="44"/>
      <c r="I21" s="53"/>
      <c r="J21" s="44"/>
      <c r="K21" s="53"/>
      <c r="L21" s="44"/>
      <c r="M21" s="53"/>
      <c r="N21" s="44"/>
      <c r="O21" s="53"/>
      <c r="P21" s="44"/>
      <c r="Q21" s="64">
        <f t="shared" si="0"/>
        <v>51000</v>
      </c>
    </row>
    <row r="22" spans="1:19" s="10" customFormat="1" ht="13.5" customHeight="1" thickBot="1" thickTop="1">
      <c r="A22" s="12"/>
      <c r="B22" s="12" t="s">
        <v>38</v>
      </c>
      <c r="C22" s="53"/>
      <c r="D22" s="44"/>
      <c r="E22" s="53"/>
      <c r="F22" s="44"/>
      <c r="G22" s="53">
        <f>33500+8500</f>
        <v>42000</v>
      </c>
      <c r="H22" s="44"/>
      <c r="I22" s="53"/>
      <c r="J22" s="44"/>
      <c r="K22" s="53"/>
      <c r="L22" s="44"/>
      <c r="M22" s="53"/>
      <c r="N22" s="44"/>
      <c r="O22" s="53"/>
      <c r="P22" s="44"/>
      <c r="Q22" s="64">
        <f t="shared" si="0"/>
        <v>42000</v>
      </c>
      <c r="R22" s="57"/>
      <c r="S22" s="57">
        <f>658500-E26</f>
        <v>279500</v>
      </c>
    </row>
    <row r="23" spans="1:17" s="10" customFormat="1" ht="13.5" customHeight="1" thickBot="1" thickTop="1">
      <c r="A23" s="12"/>
      <c r="B23" s="12" t="s">
        <v>29</v>
      </c>
      <c r="C23" s="53">
        <v>350000</v>
      </c>
      <c r="D23" s="44"/>
      <c r="E23" s="53">
        <v>2000</v>
      </c>
      <c r="F23" s="44"/>
      <c r="G23" s="53"/>
      <c r="H23" s="44"/>
      <c r="I23" s="53"/>
      <c r="J23" s="44"/>
      <c r="K23" s="53"/>
      <c r="L23" s="44"/>
      <c r="M23" s="53"/>
      <c r="N23" s="44"/>
      <c r="O23" s="53"/>
      <c r="P23" s="44"/>
      <c r="Q23" s="64">
        <f t="shared" si="0"/>
        <v>352000</v>
      </c>
    </row>
    <row r="24" spans="1:17" s="10" customFormat="1" ht="13.5" customHeight="1" thickBot="1" thickTop="1">
      <c r="A24" s="11"/>
      <c r="B24" s="11" t="s">
        <v>15</v>
      </c>
      <c r="C24" s="47">
        <f>SUM(C14:C23)</f>
        <v>381000</v>
      </c>
      <c r="D24" s="45"/>
      <c r="E24" s="47">
        <f>SUM(E14:E23)</f>
        <v>269000</v>
      </c>
      <c r="F24" s="45"/>
      <c r="G24" s="47">
        <f>SUM(G14:G23)</f>
        <v>119000</v>
      </c>
      <c r="H24" s="45"/>
      <c r="I24" s="47">
        <f>SUM(I14:I23)</f>
        <v>18000</v>
      </c>
      <c r="J24" s="45"/>
      <c r="K24" s="47">
        <f>SUM(K14:K23)</f>
        <v>18000</v>
      </c>
      <c r="L24" s="45"/>
      <c r="M24" s="47">
        <f>SUM(M14:M23)</f>
        <v>17000</v>
      </c>
      <c r="N24" s="45"/>
      <c r="O24" s="47">
        <f>SUM(O14:O23)</f>
        <v>0</v>
      </c>
      <c r="P24" s="45"/>
      <c r="Q24" s="62">
        <f>SUM(C24:O24)</f>
        <v>822000</v>
      </c>
    </row>
    <row r="25" spans="1:17" s="10" customFormat="1" ht="13.5" customHeight="1" thickTop="1">
      <c r="A25" s="11" t="s">
        <v>16</v>
      </c>
      <c r="B25" s="11"/>
      <c r="C25" s="54">
        <f>C11-C24</f>
        <v>508000</v>
      </c>
      <c r="D25" s="45"/>
      <c r="E25" s="54">
        <f>E11-E24</f>
        <v>-173000</v>
      </c>
      <c r="F25" s="45"/>
      <c r="G25" s="54">
        <f>G11-G24</f>
        <v>94000</v>
      </c>
      <c r="H25" s="45"/>
      <c r="I25" s="54">
        <f>I11-I24</f>
        <v>-18000</v>
      </c>
      <c r="J25" s="45"/>
      <c r="K25" s="54">
        <f>K11-K24</f>
        <v>-18000</v>
      </c>
      <c r="L25" s="45"/>
      <c r="M25" s="54">
        <f>M11-M24</f>
        <v>-17000</v>
      </c>
      <c r="N25" s="45"/>
      <c r="O25" s="54">
        <f>O11-O24</f>
        <v>0</v>
      </c>
      <c r="P25" s="45"/>
      <c r="Q25" s="54">
        <f>Q11-Q24</f>
        <v>376000</v>
      </c>
    </row>
    <row r="26" spans="1:17" s="10" customFormat="1" ht="13.5" customHeight="1" thickBot="1">
      <c r="A26" s="11" t="s">
        <v>18</v>
      </c>
      <c r="B26" s="12"/>
      <c r="C26" s="55">
        <f>C12-C24</f>
        <v>552000</v>
      </c>
      <c r="D26" s="45"/>
      <c r="E26" s="55">
        <f>E12-E24</f>
        <v>379000</v>
      </c>
      <c r="F26" s="45"/>
      <c r="G26" s="55">
        <f>G12-G24</f>
        <v>473000</v>
      </c>
      <c r="H26" s="45"/>
      <c r="I26" s="55">
        <f>I12-I24</f>
        <v>455000</v>
      </c>
      <c r="J26" s="45"/>
      <c r="K26" s="55">
        <f>K12-K24</f>
        <v>437000</v>
      </c>
      <c r="L26" s="45"/>
      <c r="M26" s="55">
        <f>M12-M24</f>
        <v>420000</v>
      </c>
      <c r="N26" s="45"/>
      <c r="O26" s="55">
        <f>O12-O24</f>
        <v>420000</v>
      </c>
      <c r="P26" s="45"/>
      <c r="Q26" s="55">
        <f>Q12-Q24</f>
        <v>420000</v>
      </c>
    </row>
    <row r="27" spans="3:17" s="10" customFormat="1" ht="14.25" customHeight="1" thickTop="1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3:17" s="10" customFormat="1" ht="7.5" customHeight="1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10" customFormat="1" ht="14.25" customHeight="1">
      <c r="A29" s="6"/>
      <c r="B29" s="7" t="s">
        <v>1</v>
      </c>
      <c r="C29" s="40">
        <v>2</v>
      </c>
      <c r="D29" s="40"/>
      <c r="E29" s="40">
        <v>3</v>
      </c>
      <c r="F29" s="40"/>
      <c r="G29" s="40">
        <v>4</v>
      </c>
      <c r="H29" s="40"/>
      <c r="I29" s="40">
        <v>5</v>
      </c>
      <c r="J29" s="40"/>
      <c r="K29" s="40">
        <v>6</v>
      </c>
      <c r="L29" s="40"/>
      <c r="M29" s="40">
        <v>7</v>
      </c>
      <c r="N29" s="40"/>
      <c r="O29" s="40">
        <v>8</v>
      </c>
      <c r="P29" s="41"/>
      <c r="Q29" s="42" t="s">
        <v>2</v>
      </c>
    </row>
    <row r="30" spans="1:17" s="10" customFormat="1" ht="13.5" customHeight="1" thickBot="1">
      <c r="A30" s="11" t="s">
        <v>19</v>
      </c>
      <c r="B30" s="12"/>
      <c r="C30" s="43">
        <f>Q26</f>
        <v>420000</v>
      </c>
      <c r="D30" s="44"/>
      <c r="E30" s="43">
        <f>C51</f>
        <v>398000</v>
      </c>
      <c r="F30" s="45"/>
      <c r="G30" s="43">
        <f>E51</f>
        <v>380000</v>
      </c>
      <c r="H30" s="45"/>
      <c r="I30" s="43">
        <f>G51</f>
        <v>362000</v>
      </c>
      <c r="J30" s="45"/>
      <c r="K30" s="43">
        <f>I51</f>
        <v>344000</v>
      </c>
      <c r="L30" s="45"/>
      <c r="M30" s="43">
        <f>K51</f>
        <v>326000</v>
      </c>
      <c r="N30" s="45"/>
      <c r="O30" s="43">
        <f>M51</f>
        <v>308000</v>
      </c>
      <c r="P30" s="45"/>
      <c r="Q30" s="61">
        <f>C30</f>
        <v>420000</v>
      </c>
    </row>
    <row r="31" spans="1:17" s="10" customFormat="1" ht="13.5" customHeight="1" thickBot="1" thickTop="1">
      <c r="A31" s="11" t="s">
        <v>20</v>
      </c>
      <c r="B31" s="12"/>
      <c r="C31" s="47"/>
      <c r="D31" s="45"/>
      <c r="E31" s="47"/>
      <c r="F31" s="45"/>
      <c r="G31" s="47"/>
      <c r="H31" s="45"/>
      <c r="I31" s="47"/>
      <c r="J31" s="45"/>
      <c r="K31" s="47"/>
      <c r="L31" s="45"/>
      <c r="M31" s="47"/>
      <c r="N31" s="45"/>
      <c r="O31" s="47"/>
      <c r="P31" s="45"/>
      <c r="Q31" s="62"/>
    </row>
    <row r="32" spans="1:17" s="10" customFormat="1" ht="13.5" customHeight="1" thickBot="1" thickTop="1">
      <c r="A32" s="12"/>
      <c r="B32" s="12" t="s">
        <v>21</v>
      </c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63">
        <f>SUM(C32:O32)</f>
        <v>0</v>
      </c>
    </row>
    <row r="33" spans="1:17" s="10" customFormat="1" ht="13.5" customHeight="1" thickBot="1" thickTop="1">
      <c r="A33" s="12"/>
      <c r="B33" s="12" t="s">
        <v>22</v>
      </c>
      <c r="C33" s="43"/>
      <c r="D33" s="44"/>
      <c r="E33" s="43"/>
      <c r="F33" s="44"/>
      <c r="G33" s="43"/>
      <c r="H33" s="44"/>
      <c r="I33" s="43"/>
      <c r="J33" s="44"/>
      <c r="K33" s="43"/>
      <c r="L33" s="44"/>
      <c r="M33" s="43"/>
      <c r="N33" s="44"/>
      <c r="O33" s="43"/>
      <c r="P33" s="44"/>
      <c r="Q33" s="63">
        <f>SUM(C33:O33)</f>
        <v>0</v>
      </c>
    </row>
    <row r="34" spans="1:17" s="10" customFormat="1" ht="13.5" customHeight="1" thickBot="1" thickTop="1">
      <c r="A34" s="12"/>
      <c r="B34" s="12" t="s">
        <v>23</v>
      </c>
      <c r="C34" s="43"/>
      <c r="D34" s="44"/>
      <c r="E34" s="43"/>
      <c r="F34" s="44"/>
      <c r="G34" s="43"/>
      <c r="H34" s="44"/>
      <c r="I34" s="43"/>
      <c r="J34" s="44"/>
      <c r="K34" s="43"/>
      <c r="L34" s="44"/>
      <c r="M34" s="43"/>
      <c r="N34" s="44"/>
      <c r="O34" s="43"/>
      <c r="P34" s="44"/>
      <c r="Q34" s="63">
        <f>SUM(C34:O34)</f>
        <v>0</v>
      </c>
    </row>
    <row r="35" spans="1:17" s="10" customFormat="1" ht="13.5" customHeight="1" thickBot="1" thickTop="1">
      <c r="A35" s="12"/>
      <c r="B35" s="12" t="s">
        <v>24</v>
      </c>
      <c r="C35" s="43"/>
      <c r="D35" s="44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63">
        <f>SUM(C35:O35)</f>
        <v>0</v>
      </c>
    </row>
    <row r="36" spans="1:17" s="10" customFormat="1" ht="13.5" customHeight="1" thickBot="1" thickTop="1">
      <c r="A36" s="12"/>
      <c r="B36" s="11" t="s">
        <v>25</v>
      </c>
      <c r="C36" s="47">
        <f>SUM(C32:C35)</f>
        <v>0</v>
      </c>
      <c r="D36" s="45"/>
      <c r="E36" s="47">
        <f>SUM(E32:E35)</f>
        <v>0</v>
      </c>
      <c r="F36" s="45"/>
      <c r="G36" s="47">
        <f>SUM(G32:G35)</f>
        <v>0</v>
      </c>
      <c r="H36" s="45"/>
      <c r="I36" s="47">
        <f>SUM(I32:I35)</f>
        <v>0</v>
      </c>
      <c r="J36" s="45"/>
      <c r="K36" s="47">
        <f>SUM(K32:K35)</f>
        <v>0</v>
      </c>
      <c r="L36" s="45"/>
      <c r="M36" s="47">
        <f>SUM(M32:M35)</f>
        <v>0</v>
      </c>
      <c r="N36" s="45"/>
      <c r="O36" s="47">
        <f>SUM(O32:O35)</f>
        <v>0</v>
      </c>
      <c r="P36" s="45"/>
      <c r="Q36" s="64">
        <f>SUM(C36:O36)</f>
        <v>0</v>
      </c>
    </row>
    <row r="37" spans="1:17" s="10" customFormat="1" ht="13.5" customHeight="1" thickBot="1" thickTop="1">
      <c r="A37" s="11" t="s">
        <v>26</v>
      </c>
      <c r="B37" s="12"/>
      <c r="C37" s="47">
        <f>C30+C36</f>
        <v>420000</v>
      </c>
      <c r="D37" s="45"/>
      <c r="E37" s="47">
        <f>E30+E36</f>
        <v>398000</v>
      </c>
      <c r="F37" s="45"/>
      <c r="G37" s="47">
        <f>G30+G36</f>
        <v>380000</v>
      </c>
      <c r="H37" s="45"/>
      <c r="I37" s="47">
        <f>I30+I36</f>
        <v>362000</v>
      </c>
      <c r="J37" s="45"/>
      <c r="K37" s="47">
        <f>K30+K36</f>
        <v>344000</v>
      </c>
      <c r="L37" s="45"/>
      <c r="M37" s="47">
        <f>M30+M36</f>
        <v>326000</v>
      </c>
      <c r="N37" s="45"/>
      <c r="O37" s="47">
        <f>O30+O36</f>
        <v>308000</v>
      </c>
      <c r="P37" s="45"/>
      <c r="Q37" s="62">
        <f>Q30+Q36</f>
        <v>420000</v>
      </c>
    </row>
    <row r="38" spans="1:17" s="10" customFormat="1" ht="13.5" customHeight="1" thickBot="1" thickTop="1">
      <c r="A38" s="11" t="s">
        <v>27</v>
      </c>
      <c r="B38" s="12"/>
      <c r="C38" s="51"/>
      <c r="D38" s="45"/>
      <c r="E38" s="51"/>
      <c r="F38" s="45"/>
      <c r="G38" s="51"/>
      <c r="H38" s="45"/>
      <c r="I38" s="51"/>
      <c r="J38" s="45"/>
      <c r="K38" s="51"/>
      <c r="L38" s="45"/>
      <c r="M38" s="51"/>
      <c r="N38" s="45"/>
      <c r="O38" s="51"/>
      <c r="P38" s="45"/>
      <c r="Q38" s="64"/>
    </row>
    <row r="39" spans="1:17" s="10" customFormat="1" ht="13.5" customHeight="1" thickBot="1" thickTop="1">
      <c r="A39" s="12"/>
      <c r="B39" s="12" t="s">
        <v>10</v>
      </c>
      <c r="C39" s="52">
        <f>4000+2500+2500+2500+2500+4000</f>
        <v>18000</v>
      </c>
      <c r="D39" s="44"/>
      <c r="E39" s="52">
        <f>4000+2500+2500+2500+2500+4000</f>
        <v>18000</v>
      </c>
      <c r="F39" s="44"/>
      <c r="G39" s="52">
        <f>4000+2500+2500+2500+2500+4000</f>
        <v>18000</v>
      </c>
      <c r="H39" s="44"/>
      <c r="I39" s="52">
        <f>4000+2500+2500+2500+2500+4000</f>
        <v>18000</v>
      </c>
      <c r="J39" s="44"/>
      <c r="K39" s="52">
        <f>4000+2500+2500+2500+2500+4000</f>
        <v>18000</v>
      </c>
      <c r="L39" s="44"/>
      <c r="M39" s="52">
        <f>4000+2500+2500+2500+2500+4000</f>
        <v>18000</v>
      </c>
      <c r="N39" s="44"/>
      <c r="O39" s="52">
        <f>4000+2500+2500+2500+2500+4000</f>
        <v>18000</v>
      </c>
      <c r="P39" s="44"/>
      <c r="Q39" s="64">
        <f>SUM(C39:O39)</f>
        <v>126000</v>
      </c>
    </row>
    <row r="40" spans="1:17" s="10" customFormat="1" ht="13.5" customHeight="1" thickBot="1" thickTop="1">
      <c r="A40" s="12"/>
      <c r="B40" s="12" t="s">
        <v>39</v>
      </c>
      <c r="C40" s="52"/>
      <c r="D40" s="44"/>
      <c r="E40" s="52"/>
      <c r="F40" s="44"/>
      <c r="G40" s="52"/>
      <c r="H40" s="44"/>
      <c r="I40" s="52"/>
      <c r="J40" s="44"/>
      <c r="K40" s="52"/>
      <c r="L40" s="44"/>
      <c r="M40" s="52"/>
      <c r="N40" s="44"/>
      <c r="O40" s="52"/>
      <c r="P40" s="44"/>
      <c r="Q40" s="64">
        <f aca="true" t="shared" si="1" ref="Q40:Q48">SUM(C40:O40)</f>
        <v>0</v>
      </c>
    </row>
    <row r="41" spans="1:17" s="10" customFormat="1" ht="13.5" customHeight="1" thickBot="1" thickTop="1">
      <c r="A41" s="12"/>
      <c r="B41" s="12" t="s">
        <v>31</v>
      </c>
      <c r="C41" s="53"/>
      <c r="D41" s="44"/>
      <c r="E41" s="53"/>
      <c r="F41" s="44"/>
      <c r="G41" s="53"/>
      <c r="H41" s="44"/>
      <c r="I41" s="53"/>
      <c r="J41" s="44"/>
      <c r="K41" s="53"/>
      <c r="L41" s="44"/>
      <c r="M41" s="53"/>
      <c r="N41" s="44"/>
      <c r="O41" s="53"/>
      <c r="P41" s="44"/>
      <c r="Q41" s="64">
        <f t="shared" si="1"/>
        <v>0</v>
      </c>
    </row>
    <row r="42" spans="1:17" s="10" customFormat="1" ht="13.5" customHeight="1" thickBot="1" thickTop="1">
      <c r="A42" s="12"/>
      <c r="B42" s="12" t="s">
        <v>32</v>
      </c>
      <c r="C42" s="53"/>
      <c r="D42" s="44"/>
      <c r="E42" s="53"/>
      <c r="F42" s="44"/>
      <c r="G42" s="53"/>
      <c r="H42" s="44"/>
      <c r="I42" s="53"/>
      <c r="J42" s="44"/>
      <c r="K42" s="53"/>
      <c r="L42" s="44"/>
      <c r="M42" s="53"/>
      <c r="N42" s="44"/>
      <c r="O42" s="53"/>
      <c r="P42" s="44"/>
      <c r="Q42" s="64">
        <f t="shared" si="1"/>
        <v>0</v>
      </c>
    </row>
    <row r="43" spans="1:17" s="10" customFormat="1" ht="13.5" customHeight="1" thickBot="1" thickTop="1">
      <c r="A43" s="12"/>
      <c r="B43" s="12" t="s">
        <v>36</v>
      </c>
      <c r="C43" s="53">
        <v>4000</v>
      </c>
      <c r="D43" s="44"/>
      <c r="E43" s="53"/>
      <c r="F43" s="44"/>
      <c r="G43" s="53"/>
      <c r="H43" s="44"/>
      <c r="I43" s="53"/>
      <c r="J43" s="44"/>
      <c r="K43" s="53"/>
      <c r="L43" s="44"/>
      <c r="M43" s="53"/>
      <c r="N43" s="44"/>
      <c r="O43" s="53"/>
      <c r="P43" s="44"/>
      <c r="Q43" s="64">
        <f t="shared" si="1"/>
        <v>4000</v>
      </c>
    </row>
    <row r="44" spans="1:17" s="10" customFormat="1" ht="13.5" customHeight="1" thickBot="1" thickTop="1">
      <c r="A44" s="12"/>
      <c r="B44" s="12" t="s">
        <v>33</v>
      </c>
      <c r="C44" s="53"/>
      <c r="D44" s="44"/>
      <c r="E44" s="53"/>
      <c r="F44" s="44"/>
      <c r="G44" s="53"/>
      <c r="H44" s="44"/>
      <c r="I44" s="53"/>
      <c r="J44" s="44"/>
      <c r="K44" s="53"/>
      <c r="L44" s="44"/>
      <c r="M44" s="53"/>
      <c r="N44" s="44"/>
      <c r="O44" s="53"/>
      <c r="P44" s="44"/>
      <c r="Q44" s="64">
        <f t="shared" si="1"/>
        <v>0</v>
      </c>
    </row>
    <row r="45" spans="1:17" s="10" customFormat="1" ht="13.5" customHeight="1" thickBot="1" thickTop="1">
      <c r="A45" s="12"/>
      <c r="B45" s="12" t="s">
        <v>34</v>
      </c>
      <c r="C45" s="53"/>
      <c r="D45" s="44"/>
      <c r="E45" s="53"/>
      <c r="F45" s="44"/>
      <c r="G45" s="53"/>
      <c r="H45" s="44"/>
      <c r="I45" s="53"/>
      <c r="J45" s="44"/>
      <c r="K45" s="53"/>
      <c r="L45" s="44"/>
      <c r="M45" s="53"/>
      <c r="N45" s="44"/>
      <c r="O45" s="53"/>
      <c r="P45" s="44"/>
      <c r="Q45" s="64">
        <f t="shared" si="1"/>
        <v>0</v>
      </c>
    </row>
    <row r="46" spans="1:17" s="10" customFormat="1" ht="13.5" customHeight="1" thickBot="1" thickTop="1">
      <c r="A46" s="12"/>
      <c r="B46" s="12" t="s">
        <v>37</v>
      </c>
      <c r="C46" s="53"/>
      <c r="D46" s="44"/>
      <c r="E46" s="53"/>
      <c r="F46" s="44"/>
      <c r="G46" s="53"/>
      <c r="H46" s="44"/>
      <c r="I46" s="53"/>
      <c r="J46" s="44"/>
      <c r="K46" s="53"/>
      <c r="L46" s="44"/>
      <c r="M46" s="53"/>
      <c r="N46" s="44"/>
      <c r="O46" s="53"/>
      <c r="P46" s="44"/>
      <c r="Q46" s="64">
        <f t="shared" si="1"/>
        <v>0</v>
      </c>
    </row>
    <row r="47" spans="1:17" s="10" customFormat="1" ht="13.5" customHeight="1" thickBot="1" thickTop="1">
      <c r="A47" s="12"/>
      <c r="B47" s="12" t="s">
        <v>38</v>
      </c>
      <c r="C47" s="53"/>
      <c r="D47" s="44"/>
      <c r="E47" s="53"/>
      <c r="F47" s="44"/>
      <c r="G47" s="53"/>
      <c r="H47" s="44"/>
      <c r="I47" s="53"/>
      <c r="J47" s="44"/>
      <c r="K47" s="53"/>
      <c r="L47" s="44"/>
      <c r="M47" s="53"/>
      <c r="N47" s="44"/>
      <c r="O47" s="53"/>
      <c r="P47" s="44"/>
      <c r="Q47" s="64">
        <f t="shared" si="1"/>
        <v>0</v>
      </c>
    </row>
    <row r="48" spans="1:17" s="10" customFormat="1" ht="13.5" customHeight="1" thickBot="1" thickTop="1">
      <c r="A48" s="12"/>
      <c r="B48" s="12" t="s">
        <v>29</v>
      </c>
      <c r="C48" s="53"/>
      <c r="D48" s="44"/>
      <c r="E48" s="53"/>
      <c r="F48" s="44"/>
      <c r="G48" s="53"/>
      <c r="H48" s="44"/>
      <c r="I48" s="53"/>
      <c r="J48" s="44"/>
      <c r="K48" s="53"/>
      <c r="L48" s="44"/>
      <c r="M48" s="53"/>
      <c r="N48" s="44"/>
      <c r="O48" s="53"/>
      <c r="P48" s="44"/>
      <c r="Q48" s="64">
        <f t="shared" si="1"/>
        <v>0</v>
      </c>
    </row>
    <row r="49" spans="1:17" s="10" customFormat="1" ht="13.5" customHeight="1" thickBot="1" thickTop="1">
      <c r="A49" s="11"/>
      <c r="B49" s="11" t="s">
        <v>15</v>
      </c>
      <c r="C49" s="47">
        <f>SUM(C39:C48)</f>
        <v>22000</v>
      </c>
      <c r="D49" s="45"/>
      <c r="E49" s="47">
        <f>SUM(E39:E48)</f>
        <v>18000</v>
      </c>
      <c r="F49" s="45"/>
      <c r="G49" s="47">
        <f>SUM(G39:G48)</f>
        <v>18000</v>
      </c>
      <c r="H49" s="45"/>
      <c r="I49" s="47">
        <f>SUM(I39:I48)</f>
        <v>18000</v>
      </c>
      <c r="J49" s="45"/>
      <c r="K49" s="47">
        <f>SUM(K39:K48)</f>
        <v>18000</v>
      </c>
      <c r="L49" s="45"/>
      <c r="M49" s="47">
        <f>SUM(M39:M48)</f>
        <v>18000</v>
      </c>
      <c r="N49" s="45"/>
      <c r="O49" s="47">
        <f>SUM(O39:O48)</f>
        <v>18000</v>
      </c>
      <c r="P49" s="45"/>
      <c r="Q49" s="62">
        <f>SUM(C49:O49)</f>
        <v>130000</v>
      </c>
    </row>
    <row r="50" spans="1:17" s="10" customFormat="1" ht="13.5" customHeight="1" thickTop="1">
      <c r="A50" s="11" t="s">
        <v>16</v>
      </c>
      <c r="B50" s="11"/>
      <c r="C50" s="54">
        <f>C36+C49</f>
        <v>22000</v>
      </c>
      <c r="D50" s="45"/>
      <c r="E50" s="54">
        <f>E36+E49</f>
        <v>18000</v>
      </c>
      <c r="F50" s="45"/>
      <c r="G50" s="54">
        <f>G36+G49</f>
        <v>18000</v>
      </c>
      <c r="H50" s="45"/>
      <c r="I50" s="54">
        <f>I36+I49</f>
        <v>18000</v>
      </c>
      <c r="J50" s="45"/>
      <c r="K50" s="54">
        <f>K36+K49</f>
        <v>18000</v>
      </c>
      <c r="L50" s="45"/>
      <c r="M50" s="54">
        <f>M36+M49</f>
        <v>18000</v>
      </c>
      <c r="N50" s="45"/>
      <c r="O50" s="54">
        <f>O36+O49</f>
        <v>18000</v>
      </c>
      <c r="P50" s="45"/>
      <c r="Q50" s="58">
        <f>Q36+Q49</f>
        <v>130000</v>
      </c>
    </row>
    <row r="51" spans="1:17" s="10" customFormat="1" ht="13.5" customHeight="1" thickBot="1">
      <c r="A51" s="11" t="s">
        <v>18</v>
      </c>
      <c r="B51" s="12"/>
      <c r="C51" s="55">
        <f>C37-C49</f>
        <v>398000</v>
      </c>
      <c r="D51" s="45"/>
      <c r="E51" s="55">
        <f>E37-E49</f>
        <v>380000</v>
      </c>
      <c r="F51" s="45"/>
      <c r="G51" s="55">
        <f>G37-G49</f>
        <v>362000</v>
      </c>
      <c r="H51" s="45"/>
      <c r="I51" s="55">
        <f>I37-I49</f>
        <v>344000</v>
      </c>
      <c r="J51" s="45"/>
      <c r="K51" s="55">
        <f>K37-K49</f>
        <v>326000</v>
      </c>
      <c r="L51" s="45"/>
      <c r="M51" s="55">
        <f>M37-M49</f>
        <v>308000</v>
      </c>
      <c r="N51" s="45"/>
      <c r="O51" s="55">
        <f>O37-O49</f>
        <v>290000</v>
      </c>
      <c r="P51" s="45"/>
      <c r="Q51" s="55">
        <f>Q37-Q49</f>
        <v>290000</v>
      </c>
    </row>
    <row r="52" spans="1:17" s="10" customFormat="1" ht="13.5" customHeight="1" thickTop="1">
      <c r="A52" s="11"/>
      <c r="B52" s="1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s="10" customFormat="1" ht="13.5" customHeight="1">
      <c r="A53" s="11"/>
      <c r="B53" s="1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10" customFormat="1" ht="14.25" customHeight="1">
      <c r="A54" s="6"/>
      <c r="B54" s="7" t="s">
        <v>1</v>
      </c>
      <c r="C54" s="40">
        <v>9</v>
      </c>
      <c r="D54" s="40"/>
      <c r="E54" s="40">
        <v>10</v>
      </c>
      <c r="F54" s="40"/>
      <c r="G54" s="40">
        <v>11</v>
      </c>
      <c r="H54" s="40"/>
      <c r="I54" s="40">
        <v>12</v>
      </c>
      <c r="J54" s="40"/>
      <c r="K54" s="40">
        <v>13</v>
      </c>
      <c r="L54" s="40"/>
      <c r="M54" s="40">
        <v>14</v>
      </c>
      <c r="N54" s="40"/>
      <c r="O54" s="40">
        <v>15</v>
      </c>
      <c r="P54" s="41"/>
      <c r="Q54" s="42" t="s">
        <v>2</v>
      </c>
    </row>
    <row r="55" spans="1:17" s="10" customFormat="1" ht="13.5" customHeight="1" thickBot="1">
      <c r="A55" s="11" t="s">
        <v>19</v>
      </c>
      <c r="B55" s="12"/>
      <c r="C55" s="43"/>
      <c r="D55" s="44"/>
      <c r="E55" s="43"/>
      <c r="F55" s="45"/>
      <c r="G55" s="43"/>
      <c r="H55" s="45"/>
      <c r="I55" s="43">
        <f>G76</f>
        <v>-18000</v>
      </c>
      <c r="J55" s="45"/>
      <c r="K55" s="43">
        <f>I76</f>
        <v>60500</v>
      </c>
      <c r="L55" s="45"/>
      <c r="M55" s="43">
        <f>K76</f>
        <v>42500</v>
      </c>
      <c r="N55" s="45"/>
      <c r="O55" s="43">
        <f>M76</f>
        <v>24500</v>
      </c>
      <c r="P55" s="45"/>
      <c r="Q55" s="61">
        <f>C55</f>
        <v>0</v>
      </c>
    </row>
    <row r="56" spans="1:17" s="10" customFormat="1" ht="13.5" customHeight="1" thickBot="1" thickTop="1">
      <c r="A56" s="11" t="s">
        <v>20</v>
      </c>
      <c r="B56" s="12"/>
      <c r="C56" s="47"/>
      <c r="D56" s="45"/>
      <c r="E56" s="47"/>
      <c r="F56" s="45"/>
      <c r="G56" s="47"/>
      <c r="H56" s="45"/>
      <c r="I56" s="47"/>
      <c r="J56" s="45"/>
      <c r="K56" s="47"/>
      <c r="L56" s="45"/>
      <c r="M56" s="47"/>
      <c r="N56" s="45"/>
      <c r="O56" s="47"/>
      <c r="P56" s="45"/>
      <c r="Q56" s="62"/>
    </row>
    <row r="57" spans="1:17" s="10" customFormat="1" ht="13.5" customHeight="1" thickBot="1" thickTop="1">
      <c r="A57" s="12"/>
      <c r="B57" s="12" t="s">
        <v>21</v>
      </c>
      <c r="C57" s="43"/>
      <c r="D57" s="44"/>
      <c r="E57" s="43"/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63">
        <f>SUM(C57:O57)</f>
        <v>0</v>
      </c>
    </row>
    <row r="58" spans="1:17" s="10" customFormat="1" ht="13.5" customHeight="1" thickBot="1" thickTop="1">
      <c r="A58" s="12"/>
      <c r="B58" s="12" t="s">
        <v>22</v>
      </c>
      <c r="C58" s="43"/>
      <c r="D58" s="44"/>
      <c r="E58" s="43"/>
      <c r="F58" s="44"/>
      <c r="G58" s="43"/>
      <c r="H58" s="44"/>
      <c r="I58" s="43"/>
      <c r="J58" s="44"/>
      <c r="K58" s="43"/>
      <c r="L58" s="44"/>
      <c r="M58" s="43"/>
      <c r="N58" s="44"/>
      <c r="O58" s="43"/>
      <c r="P58" s="44"/>
      <c r="Q58" s="63">
        <f>SUM(C58:O58)</f>
        <v>0</v>
      </c>
    </row>
    <row r="59" spans="1:17" s="10" customFormat="1" ht="13.5" customHeight="1" thickBot="1" thickTop="1">
      <c r="A59" s="12"/>
      <c r="B59" s="12" t="s">
        <v>23</v>
      </c>
      <c r="C59" s="43"/>
      <c r="D59" s="44"/>
      <c r="E59" s="43"/>
      <c r="F59" s="44"/>
      <c r="G59" s="43"/>
      <c r="H59" s="44"/>
      <c r="I59" s="43"/>
      <c r="J59" s="44"/>
      <c r="K59" s="43"/>
      <c r="L59" s="44"/>
      <c r="M59" s="43"/>
      <c r="N59" s="44"/>
      <c r="O59" s="43"/>
      <c r="P59" s="44"/>
      <c r="Q59" s="63">
        <f>SUM(C59:O59)</f>
        <v>0</v>
      </c>
    </row>
    <row r="60" spans="1:17" s="10" customFormat="1" ht="13.5" customHeight="1" thickBot="1" thickTop="1">
      <c r="A60" s="12"/>
      <c r="B60" s="12" t="s">
        <v>24</v>
      </c>
      <c r="C60" s="43"/>
      <c r="D60" s="44"/>
      <c r="E60" s="43"/>
      <c r="F60" s="44"/>
      <c r="G60" s="43"/>
      <c r="H60" s="44"/>
      <c r="I60" s="43">
        <f>37000+11000+25000+25000</f>
        <v>98000</v>
      </c>
      <c r="J60" s="44"/>
      <c r="K60" s="43"/>
      <c r="L60" s="44"/>
      <c r="M60" s="43"/>
      <c r="N60" s="44"/>
      <c r="O60" s="43"/>
      <c r="P60" s="44"/>
      <c r="Q60" s="63">
        <f>SUM(C60:O60)</f>
        <v>98000</v>
      </c>
    </row>
    <row r="61" spans="1:17" s="10" customFormat="1" ht="13.5" customHeight="1" thickBot="1" thickTop="1">
      <c r="A61" s="12"/>
      <c r="B61" s="11" t="s">
        <v>25</v>
      </c>
      <c r="C61" s="47">
        <f>SUM(C57:C60)</f>
        <v>0</v>
      </c>
      <c r="D61" s="45"/>
      <c r="E61" s="47">
        <f>SUM(E57:E60)</f>
        <v>0</v>
      </c>
      <c r="F61" s="45"/>
      <c r="G61" s="47">
        <f>SUM(G57:G60)</f>
        <v>0</v>
      </c>
      <c r="H61" s="45"/>
      <c r="I61" s="47">
        <f>SUM(I57:I60)</f>
        <v>98000</v>
      </c>
      <c r="J61" s="45"/>
      <c r="K61" s="47">
        <f>SUM(K57:K60)</f>
        <v>0</v>
      </c>
      <c r="L61" s="45"/>
      <c r="M61" s="47">
        <f>SUM(M57:M60)</f>
        <v>0</v>
      </c>
      <c r="N61" s="45"/>
      <c r="O61" s="47">
        <f>SUM(O57:O60)</f>
        <v>0</v>
      </c>
      <c r="P61" s="45"/>
      <c r="Q61" s="64">
        <f>SUM(C61:O61)</f>
        <v>98000</v>
      </c>
    </row>
    <row r="62" spans="1:17" s="10" customFormat="1" ht="13.5" customHeight="1" thickBot="1" thickTop="1">
      <c r="A62" s="11" t="s">
        <v>26</v>
      </c>
      <c r="B62" s="12"/>
      <c r="C62" s="47">
        <f>C55+C61</f>
        <v>0</v>
      </c>
      <c r="D62" s="45"/>
      <c r="E62" s="47">
        <f>E55+E61</f>
        <v>0</v>
      </c>
      <c r="F62" s="45"/>
      <c r="G62" s="47">
        <f>G55+G61</f>
        <v>0</v>
      </c>
      <c r="H62" s="45"/>
      <c r="I62" s="47">
        <f>I55+I61</f>
        <v>80000</v>
      </c>
      <c r="J62" s="45"/>
      <c r="K62" s="47">
        <f>K55+K61</f>
        <v>60500</v>
      </c>
      <c r="L62" s="45"/>
      <c r="M62" s="47">
        <f>M55+M61</f>
        <v>42500</v>
      </c>
      <c r="N62" s="45"/>
      <c r="O62" s="47">
        <f>O55+O61</f>
        <v>24500</v>
      </c>
      <c r="P62" s="45"/>
      <c r="Q62" s="62">
        <f>Q55+Q61</f>
        <v>98000</v>
      </c>
    </row>
    <row r="63" spans="1:17" s="10" customFormat="1" ht="13.5" customHeight="1" thickBot="1" thickTop="1">
      <c r="A63" s="11" t="s">
        <v>27</v>
      </c>
      <c r="B63" s="12"/>
      <c r="C63" s="51"/>
      <c r="D63" s="45"/>
      <c r="E63" s="51"/>
      <c r="F63" s="45"/>
      <c r="G63" s="51"/>
      <c r="H63" s="45"/>
      <c r="I63" s="51"/>
      <c r="J63" s="45"/>
      <c r="K63" s="51"/>
      <c r="L63" s="45"/>
      <c r="M63" s="51"/>
      <c r="N63" s="45"/>
      <c r="O63" s="51"/>
      <c r="P63" s="45"/>
      <c r="Q63" s="64"/>
    </row>
    <row r="64" spans="1:17" s="10" customFormat="1" ht="13.5" customHeight="1" thickBot="1" thickTop="1">
      <c r="A64" s="12"/>
      <c r="B64" s="12" t="s">
        <v>10</v>
      </c>
      <c r="C64" s="52">
        <f>4000+2500+2500+2500+2500+4000</f>
        <v>18000</v>
      </c>
      <c r="D64" s="44"/>
      <c r="E64" s="52">
        <f>4000+2500+2500+2500+2500+4000</f>
        <v>18000</v>
      </c>
      <c r="F64" s="44"/>
      <c r="G64" s="52">
        <f>4000+2500+2500+2500+2500+4000</f>
        <v>18000</v>
      </c>
      <c r="H64" s="44"/>
      <c r="I64" s="52">
        <f>5000+2500+2500</f>
        <v>10000</v>
      </c>
      <c r="J64" s="44"/>
      <c r="K64" s="52">
        <f>4000+2500+2500+2500+2500+4000</f>
        <v>18000</v>
      </c>
      <c r="L64" s="44"/>
      <c r="M64" s="52">
        <f>4000+2500+2500+2500+2500+4000</f>
        <v>18000</v>
      </c>
      <c r="N64" s="44"/>
      <c r="O64" s="52">
        <f>4000+2500+2500+2500+2500+4000</f>
        <v>18000</v>
      </c>
      <c r="P64" s="44"/>
      <c r="Q64" s="64">
        <f>SUM(C64:O64)</f>
        <v>118000</v>
      </c>
    </row>
    <row r="65" spans="1:17" s="10" customFormat="1" ht="13.5" customHeight="1" thickBot="1" thickTop="1">
      <c r="A65" s="12"/>
      <c r="B65" s="12" t="s">
        <v>39</v>
      </c>
      <c r="C65" s="52"/>
      <c r="D65" s="44"/>
      <c r="E65" s="52"/>
      <c r="F65" s="44"/>
      <c r="G65" s="52"/>
      <c r="H65" s="44"/>
      <c r="I65" s="52"/>
      <c r="J65" s="44"/>
      <c r="K65" s="52"/>
      <c r="L65" s="44"/>
      <c r="M65" s="52"/>
      <c r="N65" s="44"/>
      <c r="O65" s="52"/>
      <c r="P65" s="44"/>
      <c r="Q65" s="64">
        <f aca="true" t="shared" si="2" ref="Q65:Q73">SUM(C65:O65)</f>
        <v>0</v>
      </c>
    </row>
    <row r="66" spans="1:17" s="10" customFormat="1" ht="13.5" customHeight="1" thickBot="1" thickTop="1">
      <c r="A66" s="12"/>
      <c r="B66" s="12" t="s">
        <v>31</v>
      </c>
      <c r="C66" s="53"/>
      <c r="D66" s="44"/>
      <c r="E66" s="53"/>
      <c r="F66" s="44"/>
      <c r="G66" s="53"/>
      <c r="H66" s="44"/>
      <c r="I66" s="53"/>
      <c r="J66" s="44"/>
      <c r="K66" s="53"/>
      <c r="L66" s="44"/>
      <c r="M66" s="53"/>
      <c r="N66" s="44"/>
      <c r="O66" s="53"/>
      <c r="P66" s="44"/>
      <c r="Q66" s="64">
        <f t="shared" si="2"/>
        <v>0</v>
      </c>
    </row>
    <row r="67" spans="1:17" s="10" customFormat="1" ht="13.5" customHeight="1" thickBot="1" thickTop="1">
      <c r="A67" s="12"/>
      <c r="B67" s="12" t="s">
        <v>32</v>
      </c>
      <c r="C67" s="53"/>
      <c r="D67" s="44"/>
      <c r="E67" s="53"/>
      <c r="F67" s="44"/>
      <c r="G67" s="53"/>
      <c r="H67" s="44"/>
      <c r="I67" s="53"/>
      <c r="J67" s="44"/>
      <c r="K67" s="53"/>
      <c r="L67" s="44"/>
      <c r="M67" s="53"/>
      <c r="N67" s="44"/>
      <c r="O67" s="53"/>
      <c r="P67" s="44"/>
      <c r="Q67" s="64">
        <f t="shared" si="2"/>
        <v>0</v>
      </c>
    </row>
    <row r="68" spans="1:17" s="10" customFormat="1" ht="13.5" customHeight="1" thickBot="1" thickTop="1">
      <c r="A68" s="12"/>
      <c r="B68" s="12" t="s">
        <v>36</v>
      </c>
      <c r="C68" s="53">
        <v>4000</v>
      </c>
      <c r="D68" s="44"/>
      <c r="E68" s="53"/>
      <c r="F68" s="44"/>
      <c r="G68" s="53"/>
      <c r="H68" s="44"/>
      <c r="I68" s="53">
        <f>9500</f>
        <v>9500</v>
      </c>
      <c r="J68" s="44"/>
      <c r="K68" s="53"/>
      <c r="L68" s="44"/>
      <c r="M68" s="53"/>
      <c r="N68" s="44"/>
      <c r="O68" s="53"/>
      <c r="P68" s="44"/>
      <c r="Q68" s="64">
        <f t="shared" si="2"/>
        <v>13500</v>
      </c>
    </row>
    <row r="69" spans="1:17" s="10" customFormat="1" ht="13.5" customHeight="1" thickBot="1" thickTop="1">
      <c r="A69" s="12"/>
      <c r="B69" s="12" t="s">
        <v>33</v>
      </c>
      <c r="C69" s="53"/>
      <c r="D69" s="44"/>
      <c r="E69" s="53"/>
      <c r="F69" s="44"/>
      <c r="G69" s="53"/>
      <c r="H69" s="44"/>
      <c r="I69" s="53"/>
      <c r="J69" s="44"/>
      <c r="K69" s="53"/>
      <c r="L69" s="44"/>
      <c r="M69" s="53"/>
      <c r="N69" s="44"/>
      <c r="O69" s="53"/>
      <c r="P69" s="44"/>
      <c r="Q69" s="64">
        <f t="shared" si="2"/>
        <v>0</v>
      </c>
    </row>
    <row r="70" spans="1:17" s="10" customFormat="1" ht="13.5" customHeight="1" thickBot="1" thickTop="1">
      <c r="A70" s="12"/>
      <c r="B70" s="12" t="s">
        <v>34</v>
      </c>
      <c r="C70" s="53"/>
      <c r="D70" s="44"/>
      <c r="E70" s="53"/>
      <c r="F70" s="44"/>
      <c r="G70" s="53"/>
      <c r="H70" s="44"/>
      <c r="I70" s="53"/>
      <c r="J70" s="44"/>
      <c r="K70" s="53"/>
      <c r="L70" s="44"/>
      <c r="M70" s="53"/>
      <c r="N70" s="44"/>
      <c r="O70" s="53"/>
      <c r="P70" s="44"/>
      <c r="Q70" s="64">
        <f t="shared" si="2"/>
        <v>0</v>
      </c>
    </row>
    <row r="71" spans="1:17" s="10" customFormat="1" ht="13.5" customHeight="1" thickBot="1" thickTop="1">
      <c r="A71" s="12"/>
      <c r="B71" s="12" t="s">
        <v>37</v>
      </c>
      <c r="C71" s="53"/>
      <c r="D71" s="44"/>
      <c r="E71" s="53"/>
      <c r="F71" s="44"/>
      <c r="G71" s="53"/>
      <c r="H71" s="44"/>
      <c r="I71" s="53"/>
      <c r="J71" s="44"/>
      <c r="K71" s="53"/>
      <c r="L71" s="44"/>
      <c r="M71" s="53"/>
      <c r="N71" s="44"/>
      <c r="O71" s="53"/>
      <c r="P71" s="44"/>
      <c r="Q71" s="64">
        <f t="shared" si="2"/>
        <v>0</v>
      </c>
    </row>
    <row r="72" spans="1:17" s="10" customFormat="1" ht="13.5" customHeight="1" thickBot="1" thickTop="1">
      <c r="A72" s="12"/>
      <c r="B72" s="12" t="s">
        <v>38</v>
      </c>
      <c r="C72" s="53"/>
      <c r="D72" s="44"/>
      <c r="E72" s="53"/>
      <c r="F72" s="44"/>
      <c r="G72" s="53"/>
      <c r="H72" s="44"/>
      <c r="I72" s="53"/>
      <c r="J72" s="44"/>
      <c r="K72" s="53"/>
      <c r="L72" s="44"/>
      <c r="M72" s="53"/>
      <c r="N72" s="44"/>
      <c r="O72" s="53"/>
      <c r="P72" s="44"/>
      <c r="Q72" s="64">
        <f t="shared" si="2"/>
        <v>0</v>
      </c>
    </row>
    <row r="73" spans="1:17" s="10" customFormat="1" ht="13.5" customHeight="1" thickBot="1" thickTop="1">
      <c r="A73" s="12"/>
      <c r="B73" s="12" t="s">
        <v>29</v>
      </c>
      <c r="C73" s="53"/>
      <c r="D73" s="44"/>
      <c r="E73" s="53"/>
      <c r="F73" s="44"/>
      <c r="G73" s="53"/>
      <c r="H73" s="44"/>
      <c r="I73" s="53"/>
      <c r="J73" s="44"/>
      <c r="K73" s="53"/>
      <c r="L73" s="44"/>
      <c r="M73" s="53"/>
      <c r="N73" s="44"/>
      <c r="O73" s="53"/>
      <c r="P73" s="44"/>
      <c r="Q73" s="64">
        <f t="shared" si="2"/>
        <v>0</v>
      </c>
    </row>
    <row r="74" spans="1:17" s="10" customFormat="1" ht="13.5" customHeight="1" thickBot="1" thickTop="1">
      <c r="A74" s="11"/>
      <c r="B74" s="11" t="s">
        <v>15</v>
      </c>
      <c r="C74" s="47">
        <f>SUM(C64:C73)</f>
        <v>22000</v>
      </c>
      <c r="D74" s="45"/>
      <c r="E74" s="47">
        <f>SUM(E64:E73)</f>
        <v>18000</v>
      </c>
      <c r="F74" s="45"/>
      <c r="G74" s="47">
        <f>SUM(G64:G73)</f>
        <v>18000</v>
      </c>
      <c r="H74" s="45"/>
      <c r="I74" s="47">
        <f>SUM(I64:I73)</f>
        <v>19500</v>
      </c>
      <c r="J74" s="45"/>
      <c r="K74" s="47">
        <f>SUM(K64:K73)</f>
        <v>18000</v>
      </c>
      <c r="L74" s="45"/>
      <c r="M74" s="47">
        <f>SUM(M64:M73)</f>
        <v>18000</v>
      </c>
      <c r="N74" s="45"/>
      <c r="O74" s="47">
        <f>SUM(O64:O73)</f>
        <v>18000</v>
      </c>
      <c r="P74" s="45"/>
      <c r="Q74" s="62">
        <f>SUM(C74:O74)</f>
        <v>131500</v>
      </c>
    </row>
    <row r="75" spans="1:17" s="10" customFormat="1" ht="13.5" customHeight="1" thickTop="1">
      <c r="A75" s="11" t="s">
        <v>16</v>
      </c>
      <c r="B75" s="11"/>
      <c r="C75" s="54">
        <f>C61+C74</f>
        <v>22000</v>
      </c>
      <c r="D75" s="45"/>
      <c r="E75" s="54">
        <f>E61+E74</f>
        <v>18000</v>
      </c>
      <c r="F75" s="45"/>
      <c r="G75" s="54">
        <f>G61+G74</f>
        <v>18000</v>
      </c>
      <c r="H75" s="45"/>
      <c r="I75" s="54">
        <f>I61+I74</f>
        <v>117500</v>
      </c>
      <c r="J75" s="45"/>
      <c r="K75" s="54">
        <f>K61+K74</f>
        <v>18000</v>
      </c>
      <c r="L75" s="45"/>
      <c r="M75" s="54">
        <f>M61+M74</f>
        <v>18000</v>
      </c>
      <c r="N75" s="45"/>
      <c r="O75" s="54">
        <f>O61+O74</f>
        <v>18000</v>
      </c>
      <c r="P75" s="45"/>
      <c r="Q75" s="58">
        <f>Q61+Q74</f>
        <v>229500</v>
      </c>
    </row>
    <row r="76" spans="1:17" s="10" customFormat="1" ht="13.5" customHeight="1" thickBot="1">
      <c r="A76" s="11" t="s">
        <v>18</v>
      </c>
      <c r="B76" s="12"/>
      <c r="C76" s="55">
        <f>C62-C74</f>
        <v>-22000</v>
      </c>
      <c r="D76" s="45"/>
      <c r="E76" s="55">
        <f>E62-E74</f>
        <v>-18000</v>
      </c>
      <c r="F76" s="45"/>
      <c r="G76" s="55">
        <f>G62-G74</f>
        <v>-18000</v>
      </c>
      <c r="H76" s="45"/>
      <c r="I76" s="55">
        <f>I62-I74</f>
        <v>60500</v>
      </c>
      <c r="J76" s="45"/>
      <c r="K76" s="55">
        <f>K62-K74</f>
        <v>42500</v>
      </c>
      <c r="L76" s="45"/>
      <c r="M76" s="55">
        <f>M62-M74</f>
        <v>24500</v>
      </c>
      <c r="N76" s="45"/>
      <c r="O76" s="55">
        <f>O62-O74</f>
        <v>6500</v>
      </c>
      <c r="P76" s="45"/>
      <c r="Q76" s="55">
        <f>Q62-Q74</f>
        <v>-33500</v>
      </c>
    </row>
    <row r="77" spans="1:17" s="10" customFormat="1" ht="14.25" customHeight="1" thickTop="1">
      <c r="A77" s="6"/>
      <c r="B77" s="7" t="s">
        <v>1</v>
      </c>
      <c r="C77" s="40">
        <v>2</v>
      </c>
      <c r="D77" s="40"/>
      <c r="E77" s="40">
        <v>3</v>
      </c>
      <c r="F77" s="40"/>
      <c r="G77" s="40">
        <v>4</v>
      </c>
      <c r="H77" s="40"/>
      <c r="I77" s="40">
        <v>5</v>
      </c>
      <c r="J77" s="40"/>
      <c r="K77" s="40">
        <v>6</v>
      </c>
      <c r="L77" s="40"/>
      <c r="M77" s="40">
        <v>7</v>
      </c>
      <c r="N77" s="40"/>
      <c r="O77" s="40">
        <v>8</v>
      </c>
      <c r="P77" s="41"/>
      <c r="Q77" s="42" t="s">
        <v>2</v>
      </c>
    </row>
    <row r="78" spans="1:19" s="10" customFormat="1" ht="13.5" customHeight="1">
      <c r="A78" s="11" t="s">
        <v>3</v>
      </c>
      <c r="B78" s="12"/>
      <c r="C78" s="43"/>
      <c r="D78" s="44"/>
      <c r="E78" s="43"/>
      <c r="F78" s="45"/>
      <c r="G78" s="43"/>
      <c r="H78" s="44"/>
      <c r="I78" s="43"/>
      <c r="J78" s="45"/>
      <c r="K78" s="43"/>
      <c r="L78" s="44"/>
      <c r="M78" s="43"/>
      <c r="N78" s="44"/>
      <c r="O78" s="43"/>
      <c r="P78" s="44"/>
      <c r="Q78" s="46"/>
      <c r="S78" s="10">
        <v>38500</v>
      </c>
    </row>
    <row r="79" spans="1:19" s="10" customFormat="1" ht="13.5" customHeight="1">
      <c r="A79" s="11" t="s">
        <v>4</v>
      </c>
      <c r="B79" s="12"/>
      <c r="C79" s="47"/>
      <c r="D79" s="45"/>
      <c r="E79" s="47"/>
      <c r="F79" s="45"/>
      <c r="G79" s="47"/>
      <c r="H79" s="45"/>
      <c r="I79" s="47"/>
      <c r="J79" s="45"/>
      <c r="K79" s="47"/>
      <c r="L79" s="45"/>
      <c r="M79" s="47"/>
      <c r="N79" s="45"/>
      <c r="O79" s="47"/>
      <c r="P79" s="45"/>
      <c r="Q79" s="48"/>
      <c r="S79" s="10">
        <f>620000</f>
        <v>620000</v>
      </c>
    </row>
    <row r="80" spans="1:19" s="10" customFormat="1" ht="13.5" customHeight="1">
      <c r="A80" s="12"/>
      <c r="B80" s="12" t="s">
        <v>5</v>
      </c>
      <c r="C80" s="43"/>
      <c r="D80" s="44"/>
      <c r="E80" s="43"/>
      <c r="F80" s="44"/>
      <c r="G80" s="43"/>
      <c r="H80" s="44"/>
      <c r="I80" s="43"/>
      <c r="J80" s="44"/>
      <c r="K80" s="43"/>
      <c r="L80" s="44"/>
      <c r="M80" s="43"/>
      <c r="N80" s="44"/>
      <c r="O80" s="43"/>
      <c r="P80" s="44"/>
      <c r="Q80" s="48"/>
      <c r="S80" s="10">
        <f>S78+S79</f>
        <v>658500</v>
      </c>
    </row>
    <row r="81" spans="1:17" s="10" customFormat="1" ht="13.5" customHeight="1">
      <c r="A81" s="12"/>
      <c r="B81" s="12" t="s">
        <v>6</v>
      </c>
      <c r="C81" s="43"/>
      <c r="D81" s="44"/>
      <c r="E81" s="43"/>
      <c r="F81" s="44"/>
      <c r="G81" s="43"/>
      <c r="H81" s="44"/>
      <c r="I81" s="43"/>
      <c r="J81" s="44"/>
      <c r="K81" s="43"/>
      <c r="L81" s="44"/>
      <c r="M81" s="43"/>
      <c r="N81" s="44"/>
      <c r="O81" s="43"/>
      <c r="P81" s="44"/>
      <c r="Q81" s="48"/>
    </row>
    <row r="82" spans="1:17" s="10" customFormat="1" ht="13.5" customHeight="1">
      <c r="A82" s="12"/>
      <c r="B82" s="11" t="s">
        <v>7</v>
      </c>
      <c r="C82" s="47"/>
      <c r="D82" s="45"/>
      <c r="E82" s="47"/>
      <c r="F82" s="45"/>
      <c r="G82" s="47"/>
      <c r="H82" s="45"/>
      <c r="I82" s="47"/>
      <c r="J82" s="45"/>
      <c r="K82" s="47"/>
      <c r="L82" s="45"/>
      <c r="M82" s="47"/>
      <c r="N82" s="44"/>
      <c r="O82" s="47"/>
      <c r="P82" s="44"/>
      <c r="Q82" s="49"/>
    </row>
    <row r="83" spans="1:17" s="10" customFormat="1" ht="13.5" customHeight="1">
      <c r="A83" s="11" t="s">
        <v>8</v>
      </c>
      <c r="B83" s="12"/>
      <c r="C83" s="47"/>
      <c r="D83" s="45"/>
      <c r="E83" s="47"/>
      <c r="F83" s="45"/>
      <c r="G83" s="47"/>
      <c r="H83" s="45"/>
      <c r="I83" s="47"/>
      <c r="J83" s="45"/>
      <c r="K83" s="47"/>
      <c r="L83" s="45"/>
      <c r="M83" s="47"/>
      <c r="N83" s="44"/>
      <c r="O83" s="47"/>
      <c r="P83" s="44"/>
      <c r="Q83" s="50"/>
    </row>
    <row r="84" spans="1:17" s="10" customFormat="1" ht="13.5" customHeight="1">
      <c r="A84" s="11" t="s">
        <v>9</v>
      </c>
      <c r="B84" s="12"/>
      <c r="C84" s="51"/>
      <c r="D84" s="45"/>
      <c r="E84" s="51"/>
      <c r="F84" s="45"/>
      <c r="G84" s="51"/>
      <c r="H84" s="45"/>
      <c r="I84" s="51"/>
      <c r="J84" s="45"/>
      <c r="K84" s="51"/>
      <c r="L84" s="45"/>
      <c r="M84" s="51"/>
      <c r="N84" s="45"/>
      <c r="O84" s="51"/>
      <c r="P84" s="45"/>
      <c r="Q84" s="48"/>
    </row>
    <row r="85" spans="1:17" s="10" customFormat="1" ht="13.5" customHeight="1">
      <c r="A85" s="12"/>
      <c r="B85" s="12" t="s">
        <v>10</v>
      </c>
      <c r="C85" s="52"/>
      <c r="D85" s="44"/>
      <c r="E85" s="52"/>
      <c r="F85" s="44"/>
      <c r="G85" s="52"/>
      <c r="H85" s="44"/>
      <c r="I85" s="52"/>
      <c r="J85" s="44"/>
      <c r="K85" s="52"/>
      <c r="L85" s="44"/>
      <c r="M85" s="52"/>
      <c r="N85" s="44"/>
      <c r="O85" s="52"/>
      <c r="P85" s="44"/>
      <c r="Q85" s="48"/>
    </row>
    <row r="86" spans="1:17" s="10" customFormat="1" ht="13.5" customHeight="1">
      <c r="A86" s="12"/>
      <c r="B86" s="12" t="s">
        <v>11</v>
      </c>
      <c r="C86" s="53"/>
      <c r="D86" s="44"/>
      <c r="E86" s="53"/>
      <c r="F86" s="44"/>
      <c r="G86" s="53"/>
      <c r="H86" s="44"/>
      <c r="I86" s="53"/>
      <c r="J86" s="44"/>
      <c r="K86" s="53"/>
      <c r="L86" s="44"/>
      <c r="M86" s="53"/>
      <c r="N86" s="44"/>
      <c r="O86" s="53"/>
      <c r="P86" s="44"/>
      <c r="Q86" s="48"/>
    </row>
    <row r="87" spans="1:17" s="10" customFormat="1" ht="13.5" customHeight="1">
      <c r="A87" s="12"/>
      <c r="B87" s="12" t="s">
        <v>12</v>
      </c>
      <c r="C87" s="53"/>
      <c r="D87" s="44"/>
      <c r="E87" s="53"/>
      <c r="F87" s="44"/>
      <c r="G87" s="53"/>
      <c r="H87" s="44"/>
      <c r="I87" s="53"/>
      <c r="J87" s="44"/>
      <c r="K87" s="53"/>
      <c r="L87" s="44"/>
      <c r="M87" s="53"/>
      <c r="N87" s="44"/>
      <c r="O87" s="53"/>
      <c r="P87" s="44"/>
      <c r="Q87" s="48"/>
    </row>
    <row r="88" spans="1:17" s="10" customFormat="1" ht="13.5" customHeight="1">
      <c r="A88" s="12"/>
      <c r="B88" s="12" t="s">
        <v>13</v>
      </c>
      <c r="C88" s="53"/>
      <c r="D88" s="44"/>
      <c r="E88" s="53"/>
      <c r="F88" s="44"/>
      <c r="G88" s="53"/>
      <c r="H88" s="44"/>
      <c r="I88" s="53"/>
      <c r="J88" s="44"/>
      <c r="K88" s="53"/>
      <c r="L88" s="44"/>
      <c r="M88" s="53"/>
      <c r="N88" s="44"/>
      <c r="O88" s="53"/>
      <c r="P88" s="44"/>
      <c r="Q88" s="48"/>
    </row>
    <row r="89" spans="1:17" s="10" customFormat="1" ht="13.5" customHeight="1">
      <c r="A89" s="12"/>
      <c r="B89" s="12" t="s">
        <v>14</v>
      </c>
      <c r="C89" s="53"/>
      <c r="D89" s="44"/>
      <c r="E89" s="53"/>
      <c r="F89" s="44"/>
      <c r="G89" s="53"/>
      <c r="H89" s="44"/>
      <c r="I89" s="53"/>
      <c r="J89" s="44"/>
      <c r="K89" s="53"/>
      <c r="L89" s="44"/>
      <c r="M89" s="53"/>
      <c r="N89" s="44"/>
      <c r="O89" s="53"/>
      <c r="P89" s="44"/>
      <c r="Q89" s="48"/>
    </row>
    <row r="90" spans="1:17" s="10" customFormat="1" ht="13.5" customHeight="1">
      <c r="A90" s="11"/>
      <c r="B90" s="11" t="s">
        <v>15</v>
      </c>
      <c r="C90" s="47"/>
      <c r="D90" s="45"/>
      <c r="E90" s="47"/>
      <c r="F90" s="45"/>
      <c r="G90" s="47"/>
      <c r="H90" s="45"/>
      <c r="I90" s="47"/>
      <c r="J90" s="45"/>
      <c r="K90" s="47"/>
      <c r="L90" s="45"/>
      <c r="M90" s="47"/>
      <c r="N90" s="44"/>
      <c r="O90" s="47"/>
      <c r="P90" s="44"/>
      <c r="Q90" s="50"/>
    </row>
    <row r="91" spans="1:17" s="10" customFormat="1" ht="13.5" customHeight="1">
      <c r="A91" s="11" t="s">
        <v>16</v>
      </c>
      <c r="B91" s="11"/>
      <c r="C91" s="54"/>
      <c r="D91" s="45"/>
      <c r="E91" s="54"/>
      <c r="F91" s="45"/>
      <c r="G91" s="54"/>
      <c r="H91" s="45"/>
      <c r="I91" s="54"/>
      <c r="J91" s="45"/>
      <c r="K91" s="54"/>
      <c r="L91" s="45"/>
      <c r="M91" s="54"/>
      <c r="N91" s="44"/>
      <c r="O91" s="54"/>
      <c r="P91" s="44"/>
      <c r="Q91" s="50"/>
    </row>
    <row r="92" spans="1:17" s="10" customFormat="1" ht="13.5" customHeight="1">
      <c r="A92" s="21" t="s">
        <v>17</v>
      </c>
      <c r="B92" s="11"/>
      <c r="C92" s="58"/>
      <c r="D92" s="45"/>
      <c r="E92" s="58"/>
      <c r="F92" s="45"/>
      <c r="G92" s="58"/>
      <c r="H92" s="45"/>
      <c r="I92" s="58"/>
      <c r="J92" s="45"/>
      <c r="K92" s="58"/>
      <c r="L92" s="45"/>
      <c r="M92" s="58"/>
      <c r="N92" s="44"/>
      <c r="O92" s="58"/>
      <c r="P92" s="44"/>
      <c r="Q92" s="59"/>
    </row>
    <row r="93" spans="1:17" s="10" customFormat="1" ht="13.5" customHeight="1" thickBot="1">
      <c r="A93" s="11" t="s">
        <v>18</v>
      </c>
      <c r="B93" s="12"/>
      <c r="C93" s="55"/>
      <c r="D93" s="45"/>
      <c r="E93" s="55"/>
      <c r="F93" s="45"/>
      <c r="G93" s="55"/>
      <c r="H93" s="45"/>
      <c r="I93" s="55"/>
      <c r="J93" s="45"/>
      <c r="K93" s="55"/>
      <c r="L93" s="45"/>
      <c r="M93" s="55"/>
      <c r="N93" s="44"/>
      <c r="O93" s="55"/>
      <c r="P93" s="44"/>
      <c r="Q93" s="56"/>
    </row>
    <row r="94" ht="16.5" thickTop="1"/>
  </sheetData>
  <sheetProtection/>
  <printOptions/>
  <pageMargins left="0.7480314960629921" right="0.7480314960629921" top="0.43" bottom="0.54" header="0.21" footer="0.3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PageLayoutView="0" workbookViewId="0" topLeftCell="A167">
      <selection activeCell="I189" sqref="I189"/>
    </sheetView>
  </sheetViews>
  <sheetFormatPr defaultColWidth="9.00390625" defaultRowHeight="15.75"/>
  <cols>
    <col min="1" max="1" width="3.75390625" style="66" customWidth="1"/>
    <col min="2" max="2" width="6.875" style="66" customWidth="1"/>
    <col min="3" max="3" width="14.875" style="66" customWidth="1"/>
    <col min="4" max="8" width="10.875" style="67" customWidth="1"/>
    <col min="9" max="9" width="9.00390625" style="66" customWidth="1"/>
    <col min="10" max="16384" width="9.00390625" style="66" customWidth="1"/>
  </cols>
  <sheetData>
    <row r="1" spans="1:8" ht="15">
      <c r="A1" s="66" t="s">
        <v>43</v>
      </c>
      <c r="B1" s="66" t="s">
        <v>44</v>
      </c>
      <c r="C1" s="66" t="s">
        <v>45</v>
      </c>
      <c r="D1" s="67" t="s">
        <v>46</v>
      </c>
      <c r="E1" s="67" t="s">
        <v>61</v>
      </c>
      <c r="F1" s="67" t="s">
        <v>62</v>
      </c>
      <c r="G1" s="67" t="s">
        <v>78</v>
      </c>
      <c r="H1" s="67" t="s">
        <v>48</v>
      </c>
    </row>
    <row r="2" spans="2:3" ht="15">
      <c r="B2" s="66" t="s">
        <v>67</v>
      </c>
      <c r="C2" s="70">
        <v>39631</v>
      </c>
    </row>
    <row r="3" spans="1:8" ht="15">
      <c r="A3" s="66">
        <v>1</v>
      </c>
      <c r="B3" s="66" t="s">
        <v>51</v>
      </c>
      <c r="C3" s="66" t="s">
        <v>47</v>
      </c>
      <c r="D3" s="67">
        <v>21000</v>
      </c>
      <c r="E3" s="67">
        <f aca="true" t="shared" si="0" ref="E3:E8">D3</f>
        <v>21000</v>
      </c>
      <c r="F3" s="67">
        <v>19450</v>
      </c>
      <c r="G3" s="67">
        <v>110</v>
      </c>
      <c r="H3" s="67">
        <f aca="true" t="shared" si="1" ref="H3:H9">D3-F3-G3</f>
        <v>1440</v>
      </c>
    </row>
    <row r="4" spans="1:8" ht="15">
      <c r="A4" s="66">
        <v>2</v>
      </c>
      <c r="B4" s="66" t="s">
        <v>49</v>
      </c>
      <c r="C4" s="66" t="s">
        <v>52</v>
      </c>
      <c r="D4" s="67">
        <v>25000</v>
      </c>
      <c r="E4" s="67">
        <f t="shared" si="0"/>
        <v>25000</v>
      </c>
      <c r="F4" s="67">
        <v>23400</v>
      </c>
      <c r="G4" s="67">
        <v>110</v>
      </c>
      <c r="H4" s="67">
        <f t="shared" si="1"/>
        <v>1490</v>
      </c>
    </row>
    <row r="5" spans="1:8" ht="15">
      <c r="A5" s="66">
        <v>3</v>
      </c>
      <c r="B5" s="66" t="s">
        <v>50</v>
      </c>
      <c r="C5" s="66" t="s">
        <v>52</v>
      </c>
      <c r="D5" s="67">
        <v>21000</v>
      </c>
      <c r="E5" s="67">
        <f t="shared" si="0"/>
        <v>21000</v>
      </c>
      <c r="F5" s="67">
        <v>20200</v>
      </c>
      <c r="H5" s="67">
        <f t="shared" si="1"/>
        <v>800</v>
      </c>
    </row>
    <row r="6" spans="1:8" ht="15">
      <c r="A6" s="66">
        <v>4</v>
      </c>
      <c r="B6" s="66" t="s">
        <v>53</v>
      </c>
      <c r="C6" s="66" t="s">
        <v>54</v>
      </c>
      <c r="D6" s="67">
        <v>26000</v>
      </c>
      <c r="E6" s="67">
        <f t="shared" si="0"/>
        <v>26000</v>
      </c>
      <c r="F6" s="67">
        <v>24200</v>
      </c>
      <c r="G6" s="67">
        <v>110</v>
      </c>
      <c r="H6" s="67">
        <f t="shared" si="1"/>
        <v>1690</v>
      </c>
    </row>
    <row r="7" spans="1:8" ht="15">
      <c r="A7" s="66">
        <v>5</v>
      </c>
      <c r="B7" s="66" t="s">
        <v>53</v>
      </c>
      <c r="C7" s="66" t="s">
        <v>54</v>
      </c>
      <c r="D7" s="67">
        <v>26000</v>
      </c>
      <c r="E7" s="67">
        <f t="shared" si="0"/>
        <v>26000</v>
      </c>
      <c r="F7" s="67">
        <v>24200</v>
      </c>
      <c r="G7" s="67">
        <v>110</v>
      </c>
      <c r="H7" s="67">
        <f t="shared" si="1"/>
        <v>1690</v>
      </c>
    </row>
    <row r="8" spans="1:8" ht="15">
      <c r="A8" s="66">
        <v>6</v>
      </c>
      <c r="B8" s="66" t="s">
        <v>56</v>
      </c>
      <c r="C8" s="66" t="s">
        <v>55</v>
      </c>
      <c r="D8" s="67">
        <v>21000</v>
      </c>
      <c r="E8" s="67">
        <f t="shared" si="0"/>
        <v>21000</v>
      </c>
      <c r="F8" s="67">
        <v>20200</v>
      </c>
      <c r="G8" s="67">
        <v>110</v>
      </c>
      <c r="H8" s="67">
        <f t="shared" si="1"/>
        <v>690</v>
      </c>
    </row>
    <row r="9" spans="1:8" ht="15">
      <c r="A9" s="66">
        <v>7</v>
      </c>
      <c r="B9" s="66" t="s">
        <v>57</v>
      </c>
      <c r="C9" s="66" t="s">
        <v>58</v>
      </c>
      <c r="D9" s="67">
        <v>96000</v>
      </c>
      <c r="E9" s="67">
        <v>96000</v>
      </c>
      <c r="F9" s="67">
        <v>95000</v>
      </c>
      <c r="G9" s="67">
        <v>110</v>
      </c>
      <c r="H9" s="67">
        <f t="shared" si="1"/>
        <v>890</v>
      </c>
    </row>
    <row r="10" spans="1:5" ht="15">
      <c r="A10" s="66">
        <v>8</v>
      </c>
      <c r="B10" s="66" t="s">
        <v>59</v>
      </c>
      <c r="C10" s="66" t="s">
        <v>60</v>
      </c>
      <c r="E10" s="67">
        <v>100000</v>
      </c>
    </row>
    <row r="11" spans="4:8" ht="15">
      <c r="D11" s="67">
        <f>SUM(D3:D10)</f>
        <v>236000</v>
      </c>
      <c r="E11" s="67">
        <f>SUM(E3:E10)</f>
        <v>336000</v>
      </c>
      <c r="G11" s="67">
        <f>SUM(G3:G10)</f>
        <v>660</v>
      </c>
      <c r="H11" s="67">
        <f>SUM(H3:H10)</f>
        <v>8690</v>
      </c>
    </row>
    <row r="12" spans="2:3" ht="15">
      <c r="B12" s="66" t="s">
        <v>68</v>
      </c>
      <c r="C12" s="70">
        <v>39632</v>
      </c>
    </row>
    <row r="13" spans="1:9" ht="15">
      <c r="A13" s="66">
        <v>1</v>
      </c>
      <c r="B13" s="66" t="s">
        <v>69</v>
      </c>
      <c r="C13" s="66" t="s">
        <v>70</v>
      </c>
      <c r="D13" s="67">
        <v>49000</v>
      </c>
      <c r="E13" s="67">
        <v>49000</v>
      </c>
      <c r="F13" s="67">
        <v>46300</v>
      </c>
      <c r="G13" s="67">
        <f>110</f>
        <v>110</v>
      </c>
      <c r="H13" s="67">
        <f>D13-F13-G13</f>
        <v>2590</v>
      </c>
      <c r="I13" s="66" t="s">
        <v>90</v>
      </c>
    </row>
    <row r="14" spans="1:9" ht="15">
      <c r="A14" s="66">
        <v>2</v>
      </c>
      <c r="B14" s="66" t="s">
        <v>71</v>
      </c>
      <c r="C14" s="66" t="s">
        <v>72</v>
      </c>
      <c r="D14" s="67">
        <v>26000</v>
      </c>
      <c r="E14" s="67">
        <v>26000</v>
      </c>
      <c r="F14" s="67">
        <v>23400</v>
      </c>
      <c r="G14" s="67">
        <v>110</v>
      </c>
      <c r="H14" s="67">
        <f>D14-F14</f>
        <v>2600</v>
      </c>
      <c r="I14" s="66" t="s">
        <v>90</v>
      </c>
    </row>
    <row r="15" spans="1:9" ht="15">
      <c r="A15" s="66">
        <v>3</v>
      </c>
      <c r="B15" s="66" t="s">
        <v>71</v>
      </c>
      <c r="C15" s="66" t="s">
        <v>72</v>
      </c>
      <c r="D15" s="67">
        <v>26000</v>
      </c>
      <c r="E15" s="67">
        <v>26000</v>
      </c>
      <c r="F15" s="67">
        <v>23400</v>
      </c>
      <c r="G15" s="67">
        <v>110</v>
      </c>
      <c r="H15" s="67">
        <f>D15-F15</f>
        <v>2600</v>
      </c>
      <c r="I15" s="66" t="s">
        <v>90</v>
      </c>
    </row>
    <row r="16" spans="1:9" ht="15">
      <c r="A16" s="66">
        <v>4</v>
      </c>
      <c r="B16" s="66" t="s">
        <v>73</v>
      </c>
      <c r="C16" s="66" t="s">
        <v>74</v>
      </c>
      <c r="D16" s="67">
        <v>11000</v>
      </c>
      <c r="E16" s="67">
        <v>11000</v>
      </c>
      <c r="F16" s="67">
        <v>10500</v>
      </c>
      <c r="G16" s="67">
        <v>660</v>
      </c>
      <c r="H16" s="67">
        <f>D16-F16</f>
        <v>500</v>
      </c>
      <c r="I16" s="66" t="s">
        <v>89</v>
      </c>
    </row>
    <row r="17" spans="1:9" ht="15">
      <c r="A17" s="66">
        <v>5</v>
      </c>
      <c r="B17" s="66" t="s">
        <v>84</v>
      </c>
      <c r="C17" s="66" t="s">
        <v>88</v>
      </c>
      <c r="D17" s="67">
        <v>26000</v>
      </c>
      <c r="E17" s="67">
        <v>26000</v>
      </c>
      <c r="F17" s="67">
        <v>24200</v>
      </c>
      <c r="G17" s="67">
        <v>110</v>
      </c>
      <c r="H17" s="67">
        <f>D17-F17</f>
        <v>1800</v>
      </c>
      <c r="I17" s="66" t="s">
        <v>89</v>
      </c>
    </row>
    <row r="18" spans="4:8" ht="15">
      <c r="D18" s="67">
        <f>SUM(D13:D17)</f>
        <v>138000</v>
      </c>
      <c r="E18" s="67">
        <f>SUM(E13:E17)</f>
        <v>138000</v>
      </c>
      <c r="F18" s="67">
        <f>SUM(F13:F17)</f>
        <v>127800</v>
      </c>
      <c r="G18" s="67">
        <f>SUM(G13:G17)</f>
        <v>1100</v>
      </c>
      <c r="H18" s="67">
        <f>SUM(H13:H17)</f>
        <v>10090</v>
      </c>
    </row>
    <row r="20" spans="2:3" ht="15">
      <c r="B20" s="66" t="s">
        <v>75</v>
      </c>
      <c r="C20" s="71" t="s">
        <v>76</v>
      </c>
    </row>
    <row r="21" spans="1:8" ht="15">
      <c r="A21" s="66">
        <v>1</v>
      </c>
      <c r="B21" s="66" t="s">
        <v>77</v>
      </c>
      <c r="C21" s="66" t="s">
        <v>70</v>
      </c>
      <c r="D21" s="67">
        <v>26000</v>
      </c>
      <c r="E21" s="67">
        <v>26000</v>
      </c>
      <c r="F21" s="67">
        <v>24700</v>
      </c>
      <c r="G21" s="67">
        <f>220</f>
        <v>220</v>
      </c>
      <c r="H21" s="67">
        <f>D21-F21-G21</f>
        <v>1080</v>
      </c>
    </row>
    <row r="22" ht="15">
      <c r="G22" s="67">
        <f>SUM(G21)</f>
        <v>220</v>
      </c>
    </row>
    <row r="23" ht="15">
      <c r="B23" s="66" t="s">
        <v>79</v>
      </c>
    </row>
    <row r="24" spans="1:8" ht="15">
      <c r="A24" s="66">
        <v>1</v>
      </c>
      <c r="B24" s="66" t="s">
        <v>80</v>
      </c>
      <c r="C24" s="66" t="s">
        <v>52</v>
      </c>
      <c r="D24" s="67">
        <v>20000</v>
      </c>
      <c r="E24" s="67">
        <v>20000</v>
      </c>
      <c r="F24" s="67">
        <v>19200</v>
      </c>
      <c r="H24" s="67">
        <f>D24-F24-G24</f>
        <v>800</v>
      </c>
    </row>
    <row r="26" ht="15">
      <c r="B26" s="66" t="s">
        <v>81</v>
      </c>
    </row>
    <row r="27" spans="1:8" ht="15">
      <c r="A27" s="66">
        <v>1</v>
      </c>
      <c r="B27" s="66" t="s">
        <v>56</v>
      </c>
      <c r="C27" s="66" t="s">
        <v>55</v>
      </c>
      <c r="D27" s="67">
        <v>21000</v>
      </c>
      <c r="E27" s="67">
        <v>21000</v>
      </c>
      <c r="F27" s="67">
        <v>20500</v>
      </c>
      <c r="G27" s="67">
        <v>220</v>
      </c>
      <c r="H27" s="67">
        <f>D27-F27-G27</f>
        <v>280</v>
      </c>
    </row>
    <row r="29" ht="15">
      <c r="B29" s="66" t="s">
        <v>82</v>
      </c>
    </row>
    <row r="30" spans="1:8" ht="15">
      <c r="A30" s="66">
        <v>1</v>
      </c>
      <c r="B30" s="66" t="s">
        <v>71</v>
      </c>
      <c r="C30" s="66" t="s">
        <v>83</v>
      </c>
      <c r="D30" s="67">
        <v>24500</v>
      </c>
      <c r="F30" s="67">
        <v>24500</v>
      </c>
      <c r="H30" s="67">
        <f>D30-F30-G30</f>
        <v>0</v>
      </c>
    </row>
    <row r="31" spans="1:8" ht="15">
      <c r="A31" s="66">
        <v>2</v>
      </c>
      <c r="B31" s="66" t="s">
        <v>84</v>
      </c>
      <c r="C31" s="66" t="s">
        <v>83</v>
      </c>
      <c r="D31" s="67">
        <v>24200</v>
      </c>
      <c r="F31" s="67">
        <v>24200</v>
      </c>
      <c r="H31" s="67">
        <f>D31-F31-G31</f>
        <v>0</v>
      </c>
    </row>
    <row r="32" spans="1:4" ht="15">
      <c r="A32" s="66">
        <v>3</v>
      </c>
      <c r="B32" s="66" t="s">
        <v>121</v>
      </c>
      <c r="C32" s="66" t="s">
        <v>215</v>
      </c>
      <c r="D32" s="67">
        <v>11000</v>
      </c>
    </row>
    <row r="33" ht="15">
      <c r="D33" s="67">
        <f>SUM(D30:D32)</f>
        <v>59700</v>
      </c>
    </row>
    <row r="34" ht="15">
      <c r="B34" s="66" t="s">
        <v>85</v>
      </c>
    </row>
    <row r="35" spans="1:8" ht="15">
      <c r="A35" s="66">
        <v>1</v>
      </c>
      <c r="B35" s="66" t="s">
        <v>86</v>
      </c>
      <c r="C35" s="66" t="s">
        <v>52</v>
      </c>
      <c r="D35" s="67">
        <v>49000</v>
      </c>
      <c r="E35" s="67">
        <v>49000</v>
      </c>
      <c r="F35" s="67">
        <v>46300</v>
      </c>
      <c r="G35" s="67">
        <v>110</v>
      </c>
      <c r="H35" s="67">
        <f>D35-F35-G35</f>
        <v>2590</v>
      </c>
    </row>
    <row r="36" spans="1:8" ht="15">
      <c r="A36" s="66">
        <v>2</v>
      </c>
      <c r="B36" s="66" t="s">
        <v>87</v>
      </c>
      <c r="C36" s="66" t="s">
        <v>55</v>
      </c>
      <c r="D36" s="67">
        <v>21000</v>
      </c>
      <c r="E36" s="67">
        <v>21000</v>
      </c>
      <c r="F36" s="67">
        <v>20200</v>
      </c>
      <c r="G36" s="67">
        <v>110</v>
      </c>
      <c r="H36" s="67">
        <f>D36-F36-G36</f>
        <v>690</v>
      </c>
    </row>
    <row r="37" spans="1:8" ht="15">
      <c r="A37" s="66">
        <v>3</v>
      </c>
      <c r="B37" s="66" t="s">
        <v>87</v>
      </c>
      <c r="C37" s="66" t="s">
        <v>210</v>
      </c>
      <c r="D37" s="67">
        <v>21000</v>
      </c>
      <c r="E37" s="67">
        <v>21000</v>
      </c>
      <c r="F37" s="67">
        <v>20200</v>
      </c>
      <c r="G37" s="67">
        <v>110</v>
      </c>
      <c r="H37" s="67">
        <f>D37-F37-G37</f>
        <v>690</v>
      </c>
    </row>
    <row r="38" spans="1:8" ht="15">
      <c r="A38" s="66">
        <v>4</v>
      </c>
      <c r="B38" s="66" t="s">
        <v>87</v>
      </c>
      <c r="C38" s="66" t="s">
        <v>211</v>
      </c>
      <c r="D38" s="67">
        <v>21000</v>
      </c>
      <c r="E38" s="67">
        <v>14000</v>
      </c>
      <c r="F38" s="67">
        <v>20200</v>
      </c>
      <c r="G38" s="67">
        <v>110</v>
      </c>
      <c r="H38" s="67">
        <f>D38-F38-G38</f>
        <v>690</v>
      </c>
    </row>
    <row r="39" spans="1:8" ht="15">
      <c r="A39" s="66">
        <v>5</v>
      </c>
      <c r="B39" s="66" t="s">
        <v>212</v>
      </c>
      <c r="C39" s="66" t="s">
        <v>54</v>
      </c>
      <c r="D39" s="67">
        <v>12000</v>
      </c>
      <c r="E39" s="67">
        <v>12000</v>
      </c>
      <c r="F39" s="67">
        <v>10200</v>
      </c>
      <c r="H39" s="67">
        <f>D39-F39-G39</f>
        <v>1800</v>
      </c>
    </row>
    <row r="40" spans="4:8" ht="15">
      <c r="D40" s="67">
        <f>SUM(D35:D39)</f>
        <v>124000</v>
      </c>
      <c r="E40" s="67">
        <f>SUM(E35:E39)</f>
        <v>117000</v>
      </c>
      <c r="G40" s="67">
        <f>SUM(G35:G39)</f>
        <v>440</v>
      </c>
      <c r="H40" s="67">
        <f>SUM(H35:H39)</f>
        <v>6460</v>
      </c>
    </row>
    <row r="41" ht="15">
      <c r="B41" s="66" t="s">
        <v>213</v>
      </c>
    </row>
    <row r="42" spans="1:8" ht="15">
      <c r="A42" s="66">
        <v>1</v>
      </c>
      <c r="B42" s="66" t="s">
        <v>87</v>
      </c>
      <c r="C42" s="66" t="s">
        <v>214</v>
      </c>
      <c r="D42" s="67">
        <v>21000</v>
      </c>
      <c r="E42" s="67">
        <v>21000</v>
      </c>
      <c r="F42" s="67">
        <v>20200</v>
      </c>
      <c r="G42" s="67">
        <f>220+55</f>
        <v>275</v>
      </c>
      <c r="H42" s="67">
        <f aca="true" t="shared" si="2" ref="H42:H48">D42-F42-G42</f>
        <v>525</v>
      </c>
    </row>
    <row r="43" spans="1:8" ht="15">
      <c r="A43" s="66">
        <v>2</v>
      </c>
      <c r="B43" s="66" t="s">
        <v>145</v>
      </c>
      <c r="C43" s="66" t="s">
        <v>63</v>
      </c>
      <c r="D43" s="67">
        <v>26000</v>
      </c>
      <c r="E43" s="67">
        <v>26000</v>
      </c>
      <c r="F43" s="67">
        <v>24700</v>
      </c>
      <c r="G43" s="67">
        <v>110</v>
      </c>
      <c r="H43" s="67">
        <f t="shared" si="2"/>
        <v>1190</v>
      </c>
    </row>
    <row r="44" spans="1:8" ht="15">
      <c r="A44" s="66">
        <v>3</v>
      </c>
      <c r="B44" s="66" t="s">
        <v>212</v>
      </c>
      <c r="C44" s="66" t="s">
        <v>63</v>
      </c>
      <c r="D44" s="67">
        <v>12000</v>
      </c>
      <c r="E44" s="67">
        <v>12000</v>
      </c>
      <c r="F44" s="67">
        <v>10200</v>
      </c>
      <c r="H44" s="67">
        <f t="shared" si="2"/>
        <v>1800</v>
      </c>
    </row>
    <row r="45" spans="1:9" ht="15">
      <c r="A45" s="66">
        <v>4</v>
      </c>
      <c r="B45" s="66" t="s">
        <v>216</v>
      </c>
      <c r="C45" s="66" t="s">
        <v>52</v>
      </c>
      <c r="D45" s="67">
        <v>21000</v>
      </c>
      <c r="E45" s="67">
        <v>21000</v>
      </c>
      <c r="F45" s="67">
        <v>19200</v>
      </c>
      <c r="H45" s="67">
        <f t="shared" si="2"/>
        <v>1800</v>
      </c>
      <c r="I45" s="66" t="s">
        <v>89</v>
      </c>
    </row>
    <row r="46" spans="1:9" ht="15">
      <c r="A46" s="66">
        <v>5</v>
      </c>
      <c r="B46" s="66" t="s">
        <v>53</v>
      </c>
      <c r="C46" s="66" t="s">
        <v>60</v>
      </c>
      <c r="D46" s="67">
        <v>26000</v>
      </c>
      <c r="E46" s="67">
        <v>26000</v>
      </c>
      <c r="F46" s="67">
        <v>24200</v>
      </c>
      <c r="G46" s="67">
        <v>110</v>
      </c>
      <c r="H46" s="67">
        <f t="shared" si="2"/>
        <v>1690</v>
      </c>
      <c r="I46" s="66" t="s">
        <v>89</v>
      </c>
    </row>
    <row r="47" spans="1:9" ht="15">
      <c r="A47" s="66">
        <v>6</v>
      </c>
      <c r="B47" s="66" t="s">
        <v>53</v>
      </c>
      <c r="C47" s="66" t="s">
        <v>60</v>
      </c>
      <c r="D47" s="67">
        <v>26000</v>
      </c>
      <c r="E47" s="67">
        <v>26000</v>
      </c>
      <c r="F47" s="67">
        <v>24200</v>
      </c>
      <c r="G47" s="67">
        <v>110</v>
      </c>
      <c r="H47" s="67">
        <f t="shared" si="2"/>
        <v>1690</v>
      </c>
      <c r="I47" s="66" t="s">
        <v>89</v>
      </c>
    </row>
    <row r="48" spans="1:8" ht="15">
      <c r="A48" s="66">
        <v>7</v>
      </c>
      <c r="B48" s="66" t="s">
        <v>57</v>
      </c>
      <c r="C48" s="66" t="s">
        <v>58</v>
      </c>
      <c r="D48" s="67">
        <v>97000</v>
      </c>
      <c r="E48" s="67">
        <v>97000</v>
      </c>
      <c r="F48" s="67">
        <v>97200</v>
      </c>
      <c r="G48" s="67">
        <f>220+165</f>
        <v>385</v>
      </c>
      <c r="H48" s="67">
        <f t="shared" si="2"/>
        <v>-585</v>
      </c>
    </row>
    <row r="49" spans="1:8" ht="15">
      <c r="A49" s="66">
        <v>8</v>
      </c>
      <c r="B49" s="66" t="s">
        <v>149</v>
      </c>
      <c r="C49" s="66" t="s">
        <v>217</v>
      </c>
      <c r="D49" s="67">
        <v>50000</v>
      </c>
      <c r="E49" s="67">
        <v>50000</v>
      </c>
      <c r="F49" s="67">
        <v>49200</v>
      </c>
      <c r="G49" s="67">
        <v>110</v>
      </c>
      <c r="H49" s="67">
        <f>D49-F49-G49</f>
        <v>690</v>
      </c>
    </row>
    <row r="50" spans="1:8" ht="15">
      <c r="A50" s="66">
        <v>9</v>
      </c>
      <c r="B50" s="66" t="s">
        <v>121</v>
      </c>
      <c r="C50" s="66" t="s">
        <v>64</v>
      </c>
      <c r="D50" s="67">
        <v>11000</v>
      </c>
      <c r="E50" s="67">
        <v>11000</v>
      </c>
      <c r="F50" s="67">
        <v>10050</v>
      </c>
      <c r="G50" s="67">
        <v>220</v>
      </c>
      <c r="H50" s="67">
        <f>D50-F50-G50</f>
        <v>730</v>
      </c>
    </row>
    <row r="51" spans="1:8" ht="15">
      <c r="A51" s="66">
        <v>10</v>
      </c>
      <c r="B51" s="66" t="s">
        <v>121</v>
      </c>
      <c r="C51" s="66" t="s">
        <v>74</v>
      </c>
      <c r="D51" s="67">
        <v>11000</v>
      </c>
      <c r="E51" s="67">
        <v>11000</v>
      </c>
      <c r="F51" s="67">
        <v>10050</v>
      </c>
      <c r="G51" s="67">
        <v>130</v>
      </c>
      <c r="H51" s="67">
        <f>D51-F51-G51</f>
        <v>820</v>
      </c>
    </row>
    <row r="52" spans="4:9" ht="15">
      <c r="D52" s="67">
        <f>SUM(D42:D51)</f>
        <v>301000</v>
      </c>
      <c r="E52" s="67">
        <f>SUM(E42:E51)</f>
        <v>301000</v>
      </c>
      <c r="G52" s="67">
        <f>SUM(G42:G51)</f>
        <v>1450</v>
      </c>
      <c r="H52" s="67">
        <f>SUM(H42:H51)</f>
        <v>10350</v>
      </c>
      <c r="I52" s="66">
        <f>H52/D52</f>
        <v>0.034385382059800663</v>
      </c>
    </row>
    <row r="54" ht="15">
      <c r="B54" s="66" t="s">
        <v>226</v>
      </c>
    </row>
    <row r="55" spans="1:8" ht="15">
      <c r="A55" s="66">
        <v>1</v>
      </c>
      <c r="B55" s="66" t="s">
        <v>140</v>
      </c>
      <c r="C55" s="66" t="s">
        <v>64</v>
      </c>
      <c r="D55" s="67">
        <v>11000</v>
      </c>
      <c r="E55" s="67">
        <v>11000</v>
      </c>
      <c r="F55" s="67">
        <v>10100</v>
      </c>
      <c r="G55" s="67">
        <v>110</v>
      </c>
      <c r="H55" s="67">
        <f>D55-F55-G55</f>
        <v>790</v>
      </c>
    </row>
    <row r="56" spans="1:8" ht="15">
      <c r="A56" s="66">
        <v>2</v>
      </c>
      <c r="B56" s="66" t="s">
        <v>151</v>
      </c>
      <c r="C56" s="66" t="s">
        <v>231</v>
      </c>
      <c r="D56" s="67">
        <v>98000</v>
      </c>
      <c r="E56" s="67">
        <v>98000</v>
      </c>
      <c r="F56" s="67">
        <v>98200</v>
      </c>
      <c r="G56" s="67">
        <f>55+55+55+110</f>
        <v>275</v>
      </c>
      <c r="H56" s="67">
        <f>D56-F56-G56</f>
        <v>-475</v>
      </c>
    </row>
    <row r="57" spans="1:8" ht="15">
      <c r="A57" s="66">
        <v>3</v>
      </c>
      <c r="B57" s="66" t="s">
        <v>149</v>
      </c>
      <c r="C57" s="66" t="s">
        <v>63</v>
      </c>
      <c r="D57" s="67">
        <v>50000</v>
      </c>
      <c r="E57" s="67">
        <v>50000</v>
      </c>
      <c r="F57" s="67">
        <v>49200</v>
      </c>
      <c r="G57" s="67">
        <v>115</v>
      </c>
      <c r="H57" s="67">
        <f>D57-F57-G57</f>
        <v>685</v>
      </c>
    </row>
    <row r="58" spans="1:8" ht="15">
      <c r="A58" s="66">
        <v>4</v>
      </c>
      <c r="B58" s="66" t="s">
        <v>232</v>
      </c>
      <c r="C58" s="66" t="s">
        <v>231</v>
      </c>
      <c r="D58" s="67">
        <v>98000</v>
      </c>
      <c r="E58" s="67">
        <v>98000</v>
      </c>
      <c r="F58" s="67">
        <v>96700</v>
      </c>
      <c r="G58" s="67">
        <f>110+55</f>
        <v>165</v>
      </c>
      <c r="H58" s="67">
        <f>D58-F58-G58</f>
        <v>1135</v>
      </c>
    </row>
    <row r="59" spans="4:9" ht="15">
      <c r="D59" s="67">
        <f>SUM(D55:D58)</f>
        <v>257000</v>
      </c>
      <c r="H59" s="67">
        <f>SUM(H55:H58)</f>
        <v>2135</v>
      </c>
      <c r="I59" s="66">
        <f>H59/D59</f>
        <v>0.008307392996108949</v>
      </c>
    </row>
    <row r="60" ht="15">
      <c r="B60" s="66" t="s">
        <v>233</v>
      </c>
    </row>
    <row r="61" spans="1:11" ht="15">
      <c r="A61" s="66">
        <v>1</v>
      </c>
      <c r="B61" s="66" t="s">
        <v>86</v>
      </c>
      <c r="C61" s="66" t="s">
        <v>52</v>
      </c>
      <c r="D61" s="67">
        <v>49000</v>
      </c>
      <c r="E61" s="67">
        <v>49000</v>
      </c>
      <c r="F61" s="67">
        <v>46300</v>
      </c>
      <c r="G61" s="67">
        <f>110+110+55</f>
        <v>275</v>
      </c>
      <c r="H61" s="67">
        <f>D61-F61-G61</f>
        <v>2425</v>
      </c>
      <c r="J61" s="66">
        <f>55+55</f>
        <v>110</v>
      </c>
      <c r="K61" s="66" t="s">
        <v>238</v>
      </c>
    </row>
    <row r="62" spans="1:11" ht="15">
      <c r="A62" s="66">
        <v>2</v>
      </c>
      <c r="B62" s="66" t="s">
        <v>134</v>
      </c>
      <c r="C62" s="66" t="s">
        <v>60</v>
      </c>
      <c r="D62" s="67">
        <v>96000</v>
      </c>
      <c r="E62" s="67">
        <v>96000</v>
      </c>
      <c r="F62" s="67">
        <v>92700</v>
      </c>
      <c r="G62" s="67">
        <f>110+110+55</f>
        <v>275</v>
      </c>
      <c r="H62" s="67">
        <f>D62-F62-G62</f>
        <v>3025</v>
      </c>
      <c r="K62" s="66" t="s">
        <v>238</v>
      </c>
    </row>
    <row r="63" spans="1:11" ht="15">
      <c r="A63" s="66">
        <v>3</v>
      </c>
      <c r="B63" s="66" t="s">
        <v>87</v>
      </c>
      <c r="C63" s="66" t="s">
        <v>231</v>
      </c>
      <c r="D63" s="67">
        <v>21000</v>
      </c>
      <c r="E63" s="67">
        <v>21000</v>
      </c>
      <c r="F63" s="67">
        <v>20350</v>
      </c>
      <c r="G63" s="67">
        <v>110</v>
      </c>
      <c r="H63" s="67">
        <f>D63-F63-G63</f>
        <v>540</v>
      </c>
      <c r="K63" s="66" t="s">
        <v>238</v>
      </c>
    </row>
    <row r="64" spans="1:5" ht="15">
      <c r="A64" s="66">
        <v>4</v>
      </c>
      <c r="B64" s="66" t="s">
        <v>234</v>
      </c>
      <c r="C64" s="66" t="s">
        <v>235</v>
      </c>
      <c r="D64" s="67">
        <v>49000</v>
      </c>
      <c r="E64" s="67">
        <v>49000</v>
      </c>
    </row>
    <row r="65" spans="1:8" ht="15">
      <c r="A65" s="66">
        <v>5</v>
      </c>
      <c r="B65" s="66" t="s">
        <v>84</v>
      </c>
      <c r="C65" s="66" t="s">
        <v>236</v>
      </c>
      <c r="D65" s="67">
        <v>25000</v>
      </c>
      <c r="E65" s="67">
        <v>25000</v>
      </c>
      <c r="F65" s="67">
        <v>24200</v>
      </c>
      <c r="G65" s="67">
        <v>55</v>
      </c>
      <c r="H65" s="67">
        <f>D65-F65-G65</f>
        <v>745</v>
      </c>
    </row>
    <row r="66" spans="1:8" ht="15">
      <c r="A66" s="66">
        <v>6</v>
      </c>
      <c r="B66" s="66" t="s">
        <v>234</v>
      </c>
      <c r="C66" s="66" t="s">
        <v>237</v>
      </c>
      <c r="D66" s="67">
        <v>49000</v>
      </c>
      <c r="E66" s="67">
        <v>49000</v>
      </c>
      <c r="F66" s="67">
        <v>47700</v>
      </c>
      <c r="G66" s="67">
        <v>110</v>
      </c>
      <c r="H66" s="67">
        <f>D66-F66-G66</f>
        <v>1190</v>
      </c>
    </row>
    <row r="67" spans="1:8" ht="15">
      <c r="A67" s="66">
        <v>7</v>
      </c>
      <c r="B67" s="66" t="s">
        <v>212</v>
      </c>
      <c r="C67" s="66" t="s">
        <v>74</v>
      </c>
      <c r="D67" s="67">
        <v>12000</v>
      </c>
      <c r="E67" s="67">
        <v>12000</v>
      </c>
      <c r="F67" s="67">
        <v>10200</v>
      </c>
      <c r="H67" s="67">
        <f>D67-F67-G67</f>
        <v>1800</v>
      </c>
    </row>
    <row r="68" spans="1:8" ht="15">
      <c r="A68" s="66">
        <v>8</v>
      </c>
      <c r="B68" s="66" t="s">
        <v>71</v>
      </c>
      <c r="C68" s="71" t="s">
        <v>239</v>
      </c>
      <c r="D68" s="67">
        <v>26000</v>
      </c>
      <c r="F68" s="67">
        <v>23400</v>
      </c>
      <c r="G68" s="67">
        <v>110</v>
      </c>
      <c r="H68" s="67">
        <f>D68-F68-G68</f>
        <v>2490</v>
      </c>
    </row>
    <row r="69" spans="3:8" ht="15">
      <c r="C69" s="71"/>
      <c r="H69" s="67">
        <f>SUM(H61:H68)</f>
        <v>12215</v>
      </c>
    </row>
    <row r="70" ht="15">
      <c r="B70" s="66" t="s">
        <v>240</v>
      </c>
    </row>
    <row r="71" spans="1:8" ht="15">
      <c r="A71" s="66">
        <v>1</v>
      </c>
      <c r="B71" s="66" t="s">
        <v>71</v>
      </c>
      <c r="C71" s="66" t="s">
        <v>237</v>
      </c>
      <c r="D71" s="67">
        <v>21000</v>
      </c>
      <c r="E71" s="67">
        <v>21000</v>
      </c>
      <c r="F71" s="67">
        <v>23400</v>
      </c>
      <c r="G71" s="67">
        <v>110</v>
      </c>
      <c r="H71" s="67">
        <f>D71-F71-G71</f>
        <v>-2510</v>
      </c>
    </row>
    <row r="72" spans="1:8" ht="15">
      <c r="A72" s="66">
        <v>2</v>
      </c>
      <c r="B72" s="66" t="s">
        <v>87</v>
      </c>
      <c r="C72" s="66" t="s">
        <v>64</v>
      </c>
      <c r="D72" s="67">
        <v>21000</v>
      </c>
      <c r="E72" s="67">
        <v>21000</v>
      </c>
      <c r="F72" s="67">
        <v>20350</v>
      </c>
      <c r="G72" s="67">
        <v>110</v>
      </c>
      <c r="H72" s="67">
        <f>D72-F72-G72</f>
        <v>540</v>
      </c>
    </row>
    <row r="73" spans="1:9" ht="15">
      <c r="A73" s="66">
        <v>3</v>
      </c>
      <c r="B73" s="66" t="s">
        <v>84</v>
      </c>
      <c r="C73" s="66" t="s">
        <v>241</v>
      </c>
      <c r="D73" s="67">
        <v>26000</v>
      </c>
      <c r="E73" s="67">
        <v>26000</v>
      </c>
      <c r="F73" s="67">
        <v>24200</v>
      </c>
      <c r="G73" s="67">
        <v>110</v>
      </c>
      <c r="H73" s="67">
        <f>D73-F73-G73</f>
        <v>1690</v>
      </c>
      <c r="I73" s="66" t="s">
        <v>89</v>
      </c>
    </row>
    <row r="74" spans="1:8" ht="15">
      <c r="A74" s="66">
        <v>4</v>
      </c>
      <c r="B74" s="66" t="s">
        <v>87</v>
      </c>
      <c r="C74" s="66" t="s">
        <v>241</v>
      </c>
      <c r="D74" s="67">
        <v>21000</v>
      </c>
      <c r="E74" s="67">
        <v>21000</v>
      </c>
      <c r="F74" s="67">
        <v>20350</v>
      </c>
      <c r="G74" s="67">
        <v>110</v>
      </c>
      <c r="H74" s="67">
        <f>D74-F74-G74</f>
        <v>540</v>
      </c>
    </row>
    <row r="75" ht="15">
      <c r="H75" s="67">
        <f>SUM(H71:H74)</f>
        <v>260</v>
      </c>
    </row>
    <row r="76" ht="15">
      <c r="B76" s="66" t="s">
        <v>242</v>
      </c>
    </row>
    <row r="77" spans="1:10" ht="15">
      <c r="A77" s="66">
        <v>1</v>
      </c>
      <c r="B77" s="66" t="s">
        <v>84</v>
      </c>
      <c r="C77" s="66" t="s">
        <v>243</v>
      </c>
      <c r="D77" s="67">
        <v>26000</v>
      </c>
      <c r="E77" s="67">
        <v>26000</v>
      </c>
      <c r="F77" s="67">
        <v>24200</v>
      </c>
      <c r="G77" s="67">
        <f>220</f>
        <v>220</v>
      </c>
      <c r="H77" s="67">
        <f>D77-F77-G77</f>
        <v>1580</v>
      </c>
      <c r="I77" s="66" t="s">
        <v>245</v>
      </c>
      <c r="J77" s="71" t="s">
        <v>244</v>
      </c>
    </row>
    <row r="78" spans="1:8" ht="15">
      <c r="A78" s="66">
        <v>2</v>
      </c>
      <c r="B78" s="66" t="s">
        <v>216</v>
      </c>
      <c r="C78" s="66" t="s">
        <v>52</v>
      </c>
      <c r="D78" s="67">
        <v>21000</v>
      </c>
      <c r="E78" s="67">
        <v>21000</v>
      </c>
      <c r="F78" s="67">
        <v>19200</v>
      </c>
      <c r="H78" s="67">
        <f>D78-F78-G78</f>
        <v>1800</v>
      </c>
    </row>
    <row r="79" spans="1:8" ht="15">
      <c r="A79" s="66">
        <v>3</v>
      </c>
      <c r="B79" s="66" t="s">
        <v>212</v>
      </c>
      <c r="C79" s="66" t="s">
        <v>70</v>
      </c>
      <c r="D79" s="67">
        <v>12000</v>
      </c>
      <c r="E79" s="67">
        <v>12000</v>
      </c>
      <c r="F79" s="67">
        <v>10200</v>
      </c>
      <c r="G79" s="67">
        <v>55</v>
      </c>
      <c r="H79" s="67">
        <f>D79-F79-G79</f>
        <v>1745</v>
      </c>
    </row>
    <row r="80" spans="1:9" ht="15">
      <c r="A80" s="66">
        <v>4</v>
      </c>
      <c r="B80" s="66" t="s">
        <v>71</v>
      </c>
      <c r="C80" s="66" t="s">
        <v>246</v>
      </c>
      <c r="D80" s="67">
        <v>26000</v>
      </c>
      <c r="G80" s="67">
        <v>55</v>
      </c>
      <c r="I80" s="66" t="s">
        <v>89</v>
      </c>
    </row>
    <row r="81" spans="1:8" ht="15">
      <c r="A81" s="66">
        <v>5</v>
      </c>
      <c r="B81" s="66" t="s">
        <v>188</v>
      </c>
      <c r="C81" s="66" t="s">
        <v>83</v>
      </c>
      <c r="D81" s="67">
        <v>24700</v>
      </c>
      <c r="F81" s="67">
        <v>24700</v>
      </c>
      <c r="G81" s="67">
        <v>110</v>
      </c>
      <c r="H81" s="67">
        <f>D81-F81-G81</f>
        <v>-110</v>
      </c>
    </row>
    <row r="82" spans="1:10" ht="15">
      <c r="A82" s="66">
        <v>6</v>
      </c>
      <c r="B82" s="66" t="s">
        <v>247</v>
      </c>
      <c r="C82" s="66" t="s">
        <v>63</v>
      </c>
      <c r="D82" s="67">
        <v>12000</v>
      </c>
      <c r="E82" s="67">
        <v>12000</v>
      </c>
      <c r="F82" s="67">
        <v>10200</v>
      </c>
      <c r="G82" s="67">
        <v>55</v>
      </c>
      <c r="H82" s="67">
        <f>D82-F82-G82</f>
        <v>1745</v>
      </c>
      <c r="I82" s="66" t="s">
        <v>245</v>
      </c>
      <c r="J82" s="71" t="s">
        <v>248</v>
      </c>
    </row>
    <row r="83" spans="1:8" ht="15">
      <c r="A83" s="66">
        <v>7</v>
      </c>
      <c r="B83" s="66" t="s">
        <v>77</v>
      </c>
      <c r="C83" s="66" t="s">
        <v>63</v>
      </c>
      <c r="D83" s="67">
        <v>26000</v>
      </c>
      <c r="E83" s="67">
        <v>26000</v>
      </c>
      <c r="F83" s="67">
        <v>24700</v>
      </c>
      <c r="G83" s="67">
        <v>110</v>
      </c>
      <c r="H83" s="67">
        <f>D83-F83-G83</f>
        <v>1190</v>
      </c>
    </row>
    <row r="84" spans="1:8" ht="15">
      <c r="A84" s="66">
        <v>8</v>
      </c>
      <c r="B84" s="66" t="s">
        <v>124</v>
      </c>
      <c r="C84" s="66" t="s">
        <v>64</v>
      </c>
      <c r="D84" s="67">
        <v>21000</v>
      </c>
      <c r="E84" s="67">
        <v>21000</v>
      </c>
      <c r="F84" s="67">
        <v>18800</v>
      </c>
      <c r="G84" s="67">
        <v>550</v>
      </c>
      <c r="H84" s="67">
        <f>D84-F84-G84</f>
        <v>1650</v>
      </c>
    </row>
    <row r="85" ht="15">
      <c r="H85" s="67">
        <f>SUM(H77:H83)</f>
        <v>7950</v>
      </c>
    </row>
    <row r="86" ht="15">
      <c r="B86" s="66" t="s">
        <v>249</v>
      </c>
    </row>
    <row r="87" spans="1:7" ht="15">
      <c r="A87" s="66">
        <v>1</v>
      </c>
      <c r="B87" s="66" t="s">
        <v>171</v>
      </c>
      <c r="C87" s="66" t="s">
        <v>55</v>
      </c>
      <c r="D87" s="67">
        <v>21000</v>
      </c>
      <c r="E87" s="67">
        <v>21000</v>
      </c>
      <c r="G87" s="67">
        <f>110+55</f>
        <v>165</v>
      </c>
    </row>
    <row r="89" ht="15">
      <c r="B89" s="66" t="s">
        <v>213</v>
      </c>
    </row>
    <row r="90" spans="1:9" ht="15">
      <c r="A90" s="66">
        <v>1</v>
      </c>
      <c r="B90" s="66" t="s">
        <v>71</v>
      </c>
      <c r="C90" s="66" t="s">
        <v>250</v>
      </c>
      <c r="D90" s="67">
        <v>26000</v>
      </c>
      <c r="E90" s="67">
        <v>26000</v>
      </c>
      <c r="H90" s="67">
        <f>D90-F90-G90</f>
        <v>26000</v>
      </c>
      <c r="I90" s="66" t="s">
        <v>89</v>
      </c>
    </row>
    <row r="91" spans="1:8" ht="15">
      <c r="A91" s="66">
        <v>2</v>
      </c>
      <c r="B91" s="66" t="s">
        <v>134</v>
      </c>
      <c r="C91" s="66" t="s">
        <v>252</v>
      </c>
      <c r="D91" s="67">
        <v>96000</v>
      </c>
      <c r="E91" s="67">
        <v>96000</v>
      </c>
      <c r="F91" s="67">
        <v>92700</v>
      </c>
      <c r="G91" s="67">
        <v>220</v>
      </c>
      <c r="H91" s="67">
        <f>D91-F91-G91</f>
        <v>3080</v>
      </c>
    </row>
    <row r="93" ht="15">
      <c r="B93" s="66" t="s">
        <v>226</v>
      </c>
    </row>
    <row r="94" spans="1:9" ht="15">
      <c r="A94" s="66">
        <v>1</v>
      </c>
      <c r="B94" s="66" t="s">
        <v>181</v>
      </c>
      <c r="C94" s="66" t="s">
        <v>52</v>
      </c>
      <c r="D94" s="67">
        <v>21000</v>
      </c>
      <c r="E94" s="67">
        <v>21000</v>
      </c>
      <c r="H94" s="67">
        <f>D94-F94-G94</f>
        <v>21000</v>
      </c>
      <c r="I94" s="66" t="s">
        <v>89</v>
      </c>
    </row>
    <row r="95" spans="1:8" ht="15">
      <c r="A95" s="66">
        <v>2</v>
      </c>
      <c r="B95" s="66" t="s">
        <v>98</v>
      </c>
      <c r="C95" s="66" t="s">
        <v>251</v>
      </c>
      <c r="D95" s="67">
        <v>10000</v>
      </c>
      <c r="E95" s="67">
        <v>10000</v>
      </c>
      <c r="F95" s="67">
        <v>10050</v>
      </c>
      <c r="G95" s="67">
        <v>110</v>
      </c>
      <c r="H95" s="67">
        <f>D95-F95-G95</f>
        <v>-160</v>
      </c>
    </row>
    <row r="96" spans="1:9" ht="15">
      <c r="A96" s="66">
        <v>3</v>
      </c>
      <c r="B96" s="66" t="s">
        <v>105</v>
      </c>
      <c r="C96" s="66" t="s">
        <v>235</v>
      </c>
      <c r="D96" s="67">
        <v>98000</v>
      </c>
      <c r="E96" s="67">
        <v>98000</v>
      </c>
      <c r="I96" s="66" t="s">
        <v>265</v>
      </c>
    </row>
    <row r="99" spans="2:3" ht="15">
      <c r="B99" s="66" t="s">
        <v>233</v>
      </c>
      <c r="C99" s="182">
        <v>39647</v>
      </c>
    </row>
    <row r="100" spans="1:3" ht="15">
      <c r="A100" s="66">
        <v>1</v>
      </c>
      <c r="B100" s="66" t="s">
        <v>253</v>
      </c>
      <c r="C100" s="71" t="s">
        <v>254</v>
      </c>
    </row>
    <row r="101" spans="1:7" ht="15">
      <c r="A101" s="66">
        <v>2</v>
      </c>
      <c r="B101" s="66" t="s">
        <v>145</v>
      </c>
      <c r="C101" s="71" t="s">
        <v>264</v>
      </c>
      <c r="F101" s="67">
        <v>24700</v>
      </c>
      <c r="G101" s="67">
        <v>110</v>
      </c>
    </row>
    <row r="102" ht="15">
      <c r="C102" s="71"/>
    </row>
    <row r="103" ht="15">
      <c r="C103" s="71"/>
    </row>
    <row r="105" ht="15">
      <c r="B105" s="66" t="s">
        <v>255</v>
      </c>
    </row>
    <row r="106" spans="1:3" ht="15">
      <c r="A106" s="66">
        <v>1</v>
      </c>
      <c r="B106" s="66" t="s">
        <v>256</v>
      </c>
      <c r="C106" s="66" t="s">
        <v>214</v>
      </c>
    </row>
    <row r="108" ht="15">
      <c r="B108" s="66" t="s">
        <v>242</v>
      </c>
    </row>
    <row r="109" spans="1:3" ht="15">
      <c r="A109" s="66">
        <v>1</v>
      </c>
      <c r="B109" s="66" t="s">
        <v>172</v>
      </c>
      <c r="C109" s="66" t="s">
        <v>214</v>
      </c>
    </row>
    <row r="110" spans="1:8" ht="15">
      <c r="A110" s="66">
        <v>2</v>
      </c>
      <c r="B110" s="66" t="s">
        <v>257</v>
      </c>
      <c r="C110" s="66" t="s">
        <v>74</v>
      </c>
      <c r="D110" s="67">
        <v>10000</v>
      </c>
      <c r="F110" s="67">
        <v>10100</v>
      </c>
      <c r="G110" s="67">
        <v>110</v>
      </c>
      <c r="H110" s="67">
        <f>D110-F110-G110</f>
        <v>-210</v>
      </c>
    </row>
    <row r="111" spans="1:9" ht="15">
      <c r="A111" s="66">
        <v>3</v>
      </c>
      <c r="B111" s="66" t="s">
        <v>84</v>
      </c>
      <c r="C111" s="66" t="s">
        <v>70</v>
      </c>
      <c r="D111" s="67">
        <v>25000</v>
      </c>
      <c r="I111" s="66" t="s">
        <v>89</v>
      </c>
    </row>
    <row r="112" spans="1:9" ht="15">
      <c r="A112" s="66">
        <v>4</v>
      </c>
      <c r="B112" s="66" t="s">
        <v>84</v>
      </c>
      <c r="C112" s="66" t="s">
        <v>70</v>
      </c>
      <c r="D112" s="67">
        <v>25000</v>
      </c>
      <c r="I112" s="66" t="s">
        <v>89</v>
      </c>
    </row>
    <row r="114" ht="15">
      <c r="B114" s="66" t="s">
        <v>213</v>
      </c>
    </row>
    <row r="115" spans="1:8" ht="15">
      <c r="A115" s="66">
        <v>1</v>
      </c>
      <c r="B115" s="66" t="s">
        <v>172</v>
      </c>
      <c r="C115" s="66" t="s">
        <v>70</v>
      </c>
      <c r="D115" s="67">
        <v>51000</v>
      </c>
      <c r="F115" s="67">
        <v>49300</v>
      </c>
      <c r="G115" s="67">
        <v>110</v>
      </c>
      <c r="H115" s="67">
        <f>D115-F115-G115</f>
        <v>1590</v>
      </c>
    </row>
    <row r="116" ht="15">
      <c r="D116" s="67">
        <f>100-38</f>
        <v>62</v>
      </c>
    </row>
    <row r="117" ht="15">
      <c r="B117" s="66" t="s">
        <v>226</v>
      </c>
    </row>
    <row r="118" spans="1:8" ht="15">
      <c r="A118" s="66">
        <v>1</v>
      </c>
      <c r="B118" s="66" t="s">
        <v>103</v>
      </c>
      <c r="C118" s="66" t="s">
        <v>258</v>
      </c>
      <c r="D118" s="67">
        <v>25000</v>
      </c>
      <c r="E118" s="67">
        <v>25000</v>
      </c>
      <c r="F118" s="67">
        <v>23400</v>
      </c>
      <c r="G118" s="67">
        <v>110</v>
      </c>
      <c r="H118" s="67">
        <f>D118-F118-G118</f>
        <v>1490</v>
      </c>
    </row>
    <row r="119" spans="1:8" ht="15">
      <c r="A119" s="66">
        <v>2</v>
      </c>
      <c r="B119" s="66" t="s">
        <v>145</v>
      </c>
      <c r="C119" s="66" t="s">
        <v>63</v>
      </c>
      <c r="D119" s="67">
        <v>26000</v>
      </c>
      <c r="E119" s="67">
        <v>26000</v>
      </c>
      <c r="F119" s="67">
        <v>24700</v>
      </c>
      <c r="G119" s="67">
        <v>110</v>
      </c>
      <c r="H119" s="67">
        <f>D119-F119-G119</f>
        <v>1190</v>
      </c>
    </row>
    <row r="120" spans="1:8" ht="15">
      <c r="A120" s="66">
        <v>3</v>
      </c>
      <c r="B120" s="66" t="s">
        <v>86</v>
      </c>
      <c r="C120" s="66" t="s">
        <v>70</v>
      </c>
      <c r="D120" s="67">
        <v>49000</v>
      </c>
      <c r="F120" s="67">
        <v>46300</v>
      </c>
      <c r="G120" s="67">
        <v>220</v>
      </c>
      <c r="H120" s="67">
        <f>D120-F120-G120</f>
        <v>2480</v>
      </c>
    </row>
    <row r="121" spans="1:8" ht="15">
      <c r="A121" s="66">
        <v>4</v>
      </c>
      <c r="B121" s="66" t="s">
        <v>131</v>
      </c>
      <c r="C121" s="66" t="s">
        <v>54</v>
      </c>
      <c r="D121" s="67">
        <v>49000</v>
      </c>
      <c r="E121" s="67">
        <v>49000</v>
      </c>
      <c r="F121" s="67">
        <v>46300</v>
      </c>
      <c r="G121" s="67">
        <v>110</v>
      </c>
      <c r="H121" s="67">
        <f>D121-F121-G121</f>
        <v>2590</v>
      </c>
    </row>
    <row r="122" spans="1:9" ht="15">
      <c r="A122" s="66">
        <v>5</v>
      </c>
      <c r="B122" s="66" t="s">
        <v>134</v>
      </c>
      <c r="C122" s="66" t="s">
        <v>60</v>
      </c>
      <c r="D122" s="67">
        <v>96000</v>
      </c>
      <c r="E122" s="67">
        <v>96000</v>
      </c>
      <c r="I122" s="66" t="s">
        <v>89</v>
      </c>
    </row>
    <row r="124" ht="15">
      <c r="B124" s="66" t="s">
        <v>259</v>
      </c>
    </row>
    <row r="125" spans="1:8" ht="15">
      <c r="A125" s="66">
        <v>1</v>
      </c>
      <c r="B125" s="66" t="s">
        <v>260</v>
      </c>
      <c r="C125" s="66" t="s">
        <v>261</v>
      </c>
      <c r="D125" s="67">
        <v>21000</v>
      </c>
      <c r="E125" s="67">
        <v>21000</v>
      </c>
      <c r="H125" s="67">
        <f>D125-F125-G125</f>
        <v>21000</v>
      </c>
    </row>
    <row r="126" spans="1:8" ht="15">
      <c r="A126" s="66">
        <v>2</v>
      </c>
      <c r="B126" s="66" t="s">
        <v>262</v>
      </c>
      <c r="C126" s="66" t="s">
        <v>263</v>
      </c>
      <c r="D126" s="67">
        <v>25000</v>
      </c>
      <c r="E126" s="67">
        <v>25000</v>
      </c>
      <c r="F126" s="67">
        <v>23400</v>
      </c>
      <c r="G126" s="67">
        <v>110</v>
      </c>
      <c r="H126" s="67">
        <f>D126-F126-G126</f>
        <v>1490</v>
      </c>
    </row>
    <row r="127" spans="1:8" ht="15">
      <c r="A127" s="66">
        <v>3</v>
      </c>
      <c r="B127" s="66" t="s">
        <v>53</v>
      </c>
      <c r="C127" s="66" t="s">
        <v>263</v>
      </c>
      <c r="D127" s="67">
        <v>25000</v>
      </c>
      <c r="E127" s="67">
        <v>25000</v>
      </c>
      <c r="G127" s="67">
        <f>55+(47*1.1)</f>
        <v>106.7</v>
      </c>
      <c r="H127" s="67">
        <f>D127-F127-G127</f>
        <v>24893.3</v>
      </c>
    </row>
    <row r="128" spans="1:9" ht="15">
      <c r="A128" s="66">
        <v>4</v>
      </c>
      <c r="B128" s="66" t="s">
        <v>212</v>
      </c>
      <c r="C128" s="66" t="s">
        <v>211</v>
      </c>
      <c r="D128" s="67">
        <v>12000</v>
      </c>
      <c r="E128" s="67">
        <v>12000</v>
      </c>
      <c r="I128" s="66" t="s">
        <v>89</v>
      </c>
    </row>
    <row r="129" spans="1:8" ht="15">
      <c r="A129" s="66">
        <v>5</v>
      </c>
      <c r="B129" s="66" t="s">
        <v>56</v>
      </c>
      <c r="C129" s="66" t="s">
        <v>211</v>
      </c>
      <c r="D129" s="67">
        <v>21000</v>
      </c>
      <c r="E129" s="67">
        <v>21000</v>
      </c>
      <c r="F129" s="67">
        <v>20350</v>
      </c>
      <c r="G129" s="67">
        <v>110</v>
      </c>
      <c r="H129" s="67">
        <f>D129-F129-G129</f>
        <v>540</v>
      </c>
    </row>
    <row r="130" spans="1:8" ht="15">
      <c r="A130" s="66">
        <v>6</v>
      </c>
      <c r="B130" s="66" t="s">
        <v>86</v>
      </c>
      <c r="C130" s="66" t="s">
        <v>52</v>
      </c>
      <c r="D130" s="67">
        <v>49000</v>
      </c>
      <c r="E130" s="67">
        <v>49000</v>
      </c>
      <c r="F130" s="67">
        <v>46300</v>
      </c>
      <c r="G130" s="67">
        <v>110</v>
      </c>
      <c r="H130" s="67">
        <f>D130-F130-G130</f>
        <v>2590</v>
      </c>
    </row>
    <row r="131" ht="15">
      <c r="B131" s="66" t="s">
        <v>240</v>
      </c>
    </row>
    <row r="132" spans="1:8" ht="15">
      <c r="A132" s="66">
        <v>1</v>
      </c>
      <c r="B132" s="66" t="s">
        <v>103</v>
      </c>
      <c r="C132" s="66" t="s">
        <v>60</v>
      </c>
      <c r="D132" s="67">
        <v>25000</v>
      </c>
      <c r="E132" s="67">
        <v>25000</v>
      </c>
      <c r="F132" s="67">
        <v>23400</v>
      </c>
      <c r="G132" s="67">
        <f>220+55</f>
        <v>275</v>
      </c>
      <c r="H132" s="67">
        <f>D132-F132-G132</f>
        <v>1325</v>
      </c>
    </row>
    <row r="133" spans="1:8" ht="15">
      <c r="A133" s="66">
        <v>2</v>
      </c>
      <c r="B133" s="66" t="s">
        <v>145</v>
      </c>
      <c r="C133" s="66" t="s">
        <v>217</v>
      </c>
      <c r="D133" s="67">
        <v>26000</v>
      </c>
      <c r="E133" s="67">
        <v>26000</v>
      </c>
      <c r="F133" s="67">
        <v>24700</v>
      </c>
      <c r="G133" s="67">
        <v>220</v>
      </c>
      <c r="H133" s="67">
        <f>D133-F133-G133</f>
        <v>1080</v>
      </c>
    </row>
    <row r="134" ht="15">
      <c r="B134" s="66" t="s">
        <v>242</v>
      </c>
    </row>
    <row r="135" spans="1:8" ht="15">
      <c r="A135" s="66">
        <v>1</v>
      </c>
      <c r="B135" s="66" t="s">
        <v>266</v>
      </c>
      <c r="C135" s="66" t="s">
        <v>267</v>
      </c>
      <c r="D135" s="67">
        <v>98000</v>
      </c>
      <c r="E135" s="67">
        <v>98000</v>
      </c>
      <c r="F135" s="67">
        <v>98200</v>
      </c>
      <c r="G135" s="67">
        <f>110+55</f>
        <v>165</v>
      </c>
      <c r="H135" s="67">
        <f>D135-F135-G135</f>
        <v>-365</v>
      </c>
    </row>
    <row r="136" spans="1:9" ht="15">
      <c r="A136" s="66">
        <v>2</v>
      </c>
      <c r="B136" s="66" t="s">
        <v>53</v>
      </c>
      <c r="C136" s="66" t="s">
        <v>54</v>
      </c>
      <c r="D136" s="67">
        <v>26000</v>
      </c>
      <c r="E136" s="67">
        <v>26000</v>
      </c>
      <c r="G136" s="67">
        <v>55</v>
      </c>
      <c r="I136" s="66" t="s">
        <v>89</v>
      </c>
    </row>
    <row r="137" spans="1:8" ht="15">
      <c r="A137" s="66">
        <v>3</v>
      </c>
      <c r="B137" s="66" t="s">
        <v>268</v>
      </c>
      <c r="C137" s="66" t="s">
        <v>269</v>
      </c>
      <c r="D137" s="67">
        <v>50000</v>
      </c>
      <c r="E137" s="67">
        <v>50000</v>
      </c>
      <c r="F137" s="67">
        <v>47700</v>
      </c>
      <c r="G137" s="67">
        <f>110+55</f>
        <v>165</v>
      </c>
      <c r="H137" s="67">
        <f>D137-F137-G137</f>
        <v>2135</v>
      </c>
    </row>
    <row r="138" spans="1:8" ht="15">
      <c r="A138" s="66">
        <v>4</v>
      </c>
      <c r="B138" s="66" t="s">
        <v>270</v>
      </c>
      <c r="C138" s="66" t="s">
        <v>271</v>
      </c>
      <c r="D138" s="67">
        <v>99000</v>
      </c>
      <c r="E138" s="67">
        <v>99000</v>
      </c>
      <c r="F138" s="67">
        <v>98200</v>
      </c>
      <c r="G138" s="67">
        <v>165</v>
      </c>
      <c r="H138" s="67">
        <f>D138-F138-G138</f>
        <v>635</v>
      </c>
    </row>
    <row r="139" spans="1:8" ht="15">
      <c r="A139" s="66">
        <v>5</v>
      </c>
      <c r="B139" s="66" t="s">
        <v>98</v>
      </c>
      <c r="C139" s="66" t="s">
        <v>272</v>
      </c>
      <c r="D139" s="67">
        <v>11000</v>
      </c>
      <c r="E139" s="67">
        <v>11000</v>
      </c>
      <c r="F139" s="67">
        <v>10050</v>
      </c>
      <c r="G139" s="67">
        <f>110</f>
        <v>110</v>
      </c>
      <c r="H139" s="67">
        <f>D139-F139-G139</f>
        <v>840</v>
      </c>
    </row>
    <row r="140" ht="15">
      <c r="B140" s="66" t="s">
        <v>249</v>
      </c>
    </row>
    <row r="141" spans="1:8" ht="15">
      <c r="A141" s="66">
        <v>1</v>
      </c>
      <c r="B141" s="66" t="s">
        <v>145</v>
      </c>
      <c r="C141" s="66" t="s">
        <v>63</v>
      </c>
      <c r="D141" s="67">
        <v>26000</v>
      </c>
      <c r="E141" s="67">
        <v>26000</v>
      </c>
      <c r="F141" s="67">
        <v>24700</v>
      </c>
      <c r="G141" s="67">
        <v>110</v>
      </c>
      <c r="H141" s="67">
        <f>D141-F141-G141</f>
        <v>1190</v>
      </c>
    </row>
    <row r="142" spans="1:9" ht="15">
      <c r="A142" s="66">
        <v>2</v>
      </c>
      <c r="B142" s="66" t="s">
        <v>103</v>
      </c>
      <c r="C142" s="66" t="s">
        <v>52</v>
      </c>
      <c r="D142" s="67">
        <v>25000</v>
      </c>
      <c r="E142" s="67">
        <v>25000</v>
      </c>
      <c r="I142" s="66" t="s">
        <v>89</v>
      </c>
    </row>
    <row r="143" ht="15">
      <c r="B143" s="66" t="s">
        <v>226</v>
      </c>
    </row>
    <row r="144" spans="1:8" ht="15">
      <c r="A144" s="66">
        <v>1</v>
      </c>
      <c r="B144" s="66" t="s">
        <v>131</v>
      </c>
      <c r="C144" s="66" t="s">
        <v>54</v>
      </c>
      <c r="D144" s="67">
        <v>49000</v>
      </c>
      <c r="E144" s="67">
        <v>49000</v>
      </c>
      <c r="F144" s="67">
        <v>46300</v>
      </c>
      <c r="G144" s="67">
        <f>110+55</f>
        <v>165</v>
      </c>
      <c r="H144" s="67">
        <f>D144-F144-G144</f>
        <v>2535</v>
      </c>
    </row>
    <row r="145" spans="1:8" ht="15">
      <c r="A145" s="66">
        <v>2</v>
      </c>
      <c r="B145" s="66" t="s">
        <v>59</v>
      </c>
      <c r="C145" s="66" t="s">
        <v>60</v>
      </c>
      <c r="D145" s="67">
        <v>96000</v>
      </c>
      <c r="E145" s="67">
        <v>96000</v>
      </c>
      <c r="F145" s="67">
        <v>92700</v>
      </c>
      <c r="G145" s="67">
        <v>110</v>
      </c>
      <c r="H145" s="67">
        <f>D145-F145-G145</f>
        <v>3190</v>
      </c>
    </row>
    <row r="146" spans="1:8" ht="15">
      <c r="A146" s="66">
        <v>3</v>
      </c>
      <c r="B146" s="66" t="s">
        <v>103</v>
      </c>
      <c r="C146" s="66" t="s">
        <v>273</v>
      </c>
      <c r="D146" s="67">
        <v>23510</v>
      </c>
      <c r="F146" s="67">
        <v>23400</v>
      </c>
      <c r="G146" s="67">
        <v>110</v>
      </c>
      <c r="H146" s="67">
        <f>D146-F146-G146</f>
        <v>0</v>
      </c>
    </row>
    <row r="147" ht="15">
      <c r="B147" s="66" t="s">
        <v>233</v>
      </c>
    </row>
    <row r="148" spans="1:5" ht="15">
      <c r="A148" s="66">
        <v>1</v>
      </c>
      <c r="B148" s="66" t="s">
        <v>275</v>
      </c>
      <c r="C148" s="66" t="s">
        <v>276</v>
      </c>
      <c r="D148" s="67">
        <v>12000</v>
      </c>
      <c r="E148" s="67">
        <v>12000</v>
      </c>
    </row>
    <row r="149" spans="1:9" ht="15">
      <c r="A149" s="66">
        <v>2</v>
      </c>
      <c r="B149" s="66" t="s">
        <v>212</v>
      </c>
      <c r="C149" s="66" t="s">
        <v>273</v>
      </c>
      <c r="I149" s="66" t="s">
        <v>89</v>
      </c>
    </row>
    <row r="150" ht="15">
      <c r="B150" s="66" t="s">
        <v>240</v>
      </c>
    </row>
    <row r="151" spans="1:8" ht="15">
      <c r="A151" s="66">
        <v>1</v>
      </c>
      <c r="B151" s="66" t="s">
        <v>145</v>
      </c>
      <c r="C151" s="66" t="s">
        <v>217</v>
      </c>
      <c r="D151" s="67">
        <v>26000</v>
      </c>
      <c r="E151" s="67">
        <v>26000</v>
      </c>
      <c r="F151" s="67">
        <v>24700</v>
      </c>
      <c r="G151" s="67">
        <f>110</f>
        <v>110</v>
      </c>
      <c r="H151" s="67">
        <f>D151-F151-G151</f>
        <v>1190</v>
      </c>
    </row>
    <row r="152" spans="1:8" ht="15">
      <c r="A152" s="66">
        <v>2</v>
      </c>
      <c r="B152" s="66" t="s">
        <v>84</v>
      </c>
      <c r="C152" s="66" t="s">
        <v>54</v>
      </c>
      <c r="D152" s="67">
        <v>26000</v>
      </c>
      <c r="E152" s="67">
        <v>26000</v>
      </c>
      <c r="G152" s="67">
        <f>110</f>
        <v>110</v>
      </c>
      <c r="H152" s="67">
        <f>D152-F152-G152</f>
        <v>25890</v>
      </c>
    </row>
    <row r="153" ht="15">
      <c r="B153" s="66" t="s">
        <v>255</v>
      </c>
    </row>
    <row r="154" spans="1:9" ht="15">
      <c r="A154" s="66">
        <v>1</v>
      </c>
      <c r="B154" s="66" t="s">
        <v>212</v>
      </c>
      <c r="C154" s="66" t="s">
        <v>273</v>
      </c>
      <c r="I154" s="66" t="s">
        <v>89</v>
      </c>
    </row>
    <row r="155" spans="1:8" ht="15">
      <c r="A155" s="66">
        <v>2</v>
      </c>
      <c r="B155" s="66" t="s">
        <v>134</v>
      </c>
      <c r="C155" s="66" t="s">
        <v>60</v>
      </c>
      <c r="D155" s="67">
        <v>96000</v>
      </c>
      <c r="E155" s="67">
        <v>96000</v>
      </c>
      <c r="F155" s="67">
        <v>92700</v>
      </c>
      <c r="G155" s="67">
        <v>110</v>
      </c>
      <c r="H155" s="67">
        <f>D155-F155-G155</f>
        <v>3190</v>
      </c>
    </row>
    <row r="156" spans="1:8" ht="15">
      <c r="A156" s="66">
        <v>3</v>
      </c>
      <c r="B156" s="66" t="s">
        <v>53</v>
      </c>
      <c r="C156" s="66" t="s">
        <v>60</v>
      </c>
      <c r="D156" s="67">
        <v>26000</v>
      </c>
      <c r="E156" s="67">
        <v>26000</v>
      </c>
      <c r="F156" s="67">
        <v>24200</v>
      </c>
      <c r="G156" s="67">
        <v>110</v>
      </c>
      <c r="H156" s="67">
        <f>D156-F156-G156</f>
        <v>1690</v>
      </c>
    </row>
    <row r="157" spans="1:8" ht="15">
      <c r="A157" s="66">
        <v>4</v>
      </c>
      <c r="B157" s="66" t="s">
        <v>53</v>
      </c>
      <c r="C157" s="66" t="s">
        <v>60</v>
      </c>
      <c r="D157" s="67">
        <v>26000</v>
      </c>
      <c r="E157" s="67">
        <v>26000</v>
      </c>
      <c r="F157" s="67">
        <v>24200</v>
      </c>
      <c r="G157" s="67">
        <v>110</v>
      </c>
      <c r="H157" s="67">
        <f>D157-F157-G157</f>
        <v>1690</v>
      </c>
    </row>
    <row r="158" ht="15">
      <c r="B158" s="66" t="s">
        <v>242</v>
      </c>
    </row>
    <row r="159" spans="1:8" ht="15">
      <c r="A159" s="66">
        <v>1</v>
      </c>
      <c r="B159" s="66" t="s">
        <v>103</v>
      </c>
      <c r="C159" s="66" t="s">
        <v>52</v>
      </c>
      <c r="D159" s="67">
        <v>25000</v>
      </c>
      <c r="E159" s="67">
        <v>25000</v>
      </c>
      <c r="F159" s="67">
        <v>23400</v>
      </c>
      <c r="G159" s="67">
        <v>110</v>
      </c>
      <c r="H159" s="67">
        <f>D159-F159-G159</f>
        <v>1490</v>
      </c>
    </row>
    <row r="160" spans="1:8" ht="15">
      <c r="A160" s="66">
        <v>2</v>
      </c>
      <c r="B160" s="66" t="s">
        <v>53</v>
      </c>
      <c r="C160" s="66" t="s">
        <v>277</v>
      </c>
      <c r="D160" s="67">
        <v>26000</v>
      </c>
      <c r="E160" s="67">
        <v>26000</v>
      </c>
      <c r="F160" s="67">
        <v>24200</v>
      </c>
      <c r="G160" s="67">
        <v>110</v>
      </c>
      <c r="H160" s="67">
        <f>D160-F160-G160</f>
        <v>1690</v>
      </c>
    </row>
    <row r="161" ht="15">
      <c r="B161" s="66" t="s">
        <v>249</v>
      </c>
    </row>
    <row r="162" spans="1:8" ht="15">
      <c r="A162" s="66">
        <v>1</v>
      </c>
      <c r="B162" s="66" t="s">
        <v>73</v>
      </c>
      <c r="C162" s="66" t="s">
        <v>74</v>
      </c>
      <c r="D162" s="67">
        <v>11000</v>
      </c>
      <c r="E162" s="67">
        <v>11000</v>
      </c>
      <c r="F162" s="67">
        <v>10050</v>
      </c>
      <c r="G162" s="67">
        <v>110</v>
      </c>
      <c r="H162" s="67">
        <f>D162-F162-G162</f>
        <v>840</v>
      </c>
    </row>
    <row r="163" ht="15">
      <c r="B163" s="66" t="s">
        <v>213</v>
      </c>
    </row>
    <row r="164" spans="1:8" ht="15">
      <c r="A164" s="66">
        <v>1</v>
      </c>
      <c r="B164" s="66" t="s">
        <v>274</v>
      </c>
      <c r="C164" s="66" t="s">
        <v>214</v>
      </c>
      <c r="D164" s="67">
        <v>26000</v>
      </c>
      <c r="E164" s="67">
        <v>26000</v>
      </c>
      <c r="F164" s="67">
        <v>24700</v>
      </c>
      <c r="G164" s="67">
        <v>220</v>
      </c>
      <c r="H164" s="67">
        <f>E164-F164</f>
        <v>1300</v>
      </c>
    </row>
    <row r="165" spans="1:8" ht="15">
      <c r="A165" s="66">
        <v>2</v>
      </c>
      <c r="B165" s="66" t="s">
        <v>253</v>
      </c>
      <c r="C165" s="66" t="s">
        <v>214</v>
      </c>
      <c r="D165" s="67">
        <v>21000</v>
      </c>
      <c r="E165" s="67">
        <v>21000</v>
      </c>
      <c r="F165" s="67">
        <v>20350</v>
      </c>
      <c r="G165" s="67">
        <v>110</v>
      </c>
      <c r="H165" s="67">
        <f>E165-F165</f>
        <v>650</v>
      </c>
    </row>
    <row r="166" spans="1:9" ht="15">
      <c r="A166" s="66">
        <v>3</v>
      </c>
      <c r="B166" s="66" t="s">
        <v>84</v>
      </c>
      <c r="C166" s="66" t="s">
        <v>273</v>
      </c>
      <c r="I166" s="66" t="s">
        <v>89</v>
      </c>
    </row>
    <row r="167" spans="2:3" ht="15">
      <c r="B167" s="66" t="s">
        <v>226</v>
      </c>
      <c r="C167" s="71" t="s">
        <v>278</v>
      </c>
    </row>
    <row r="168" spans="1:8" ht="15">
      <c r="A168" s="66">
        <v>1</v>
      </c>
      <c r="B168" s="66" t="s">
        <v>103</v>
      </c>
      <c r="C168" s="66" t="s">
        <v>52</v>
      </c>
      <c r="D168" s="67">
        <v>25000</v>
      </c>
      <c r="E168" s="67">
        <v>25000</v>
      </c>
      <c r="F168" s="67">
        <v>23400</v>
      </c>
      <c r="G168" s="67">
        <v>110</v>
      </c>
      <c r="H168" s="67">
        <f>D168-F168-G168</f>
        <v>1490</v>
      </c>
    </row>
    <row r="169" ht="15">
      <c r="B169" s="66" t="s">
        <v>233</v>
      </c>
    </row>
    <row r="170" spans="1:8" ht="15">
      <c r="A170" s="66">
        <v>1</v>
      </c>
      <c r="B170" s="66" t="s">
        <v>280</v>
      </c>
      <c r="C170" s="66" t="s">
        <v>279</v>
      </c>
      <c r="D170" s="67">
        <v>49000</v>
      </c>
      <c r="E170" s="67">
        <v>49000</v>
      </c>
      <c r="F170" s="67">
        <v>47050</v>
      </c>
      <c r="G170" s="67">
        <v>110</v>
      </c>
      <c r="H170" s="67">
        <f>D170-F170-G170</f>
        <v>1840</v>
      </c>
    </row>
    <row r="171" spans="1:8" ht="15">
      <c r="A171" s="66">
        <v>2</v>
      </c>
      <c r="B171" s="66" t="s">
        <v>247</v>
      </c>
      <c r="C171" s="66" t="s">
        <v>217</v>
      </c>
      <c r="D171" s="67">
        <v>12000</v>
      </c>
      <c r="E171" s="67">
        <v>12000</v>
      </c>
      <c r="F171" s="67">
        <v>10200</v>
      </c>
      <c r="H171" s="67">
        <f>D171-F171-G171</f>
        <v>1800</v>
      </c>
    </row>
    <row r="172" spans="1:8" ht="15">
      <c r="A172" s="66">
        <v>3</v>
      </c>
      <c r="B172" s="66" t="s">
        <v>103</v>
      </c>
      <c r="C172" s="66" t="s">
        <v>52</v>
      </c>
      <c r="D172" s="67">
        <v>25000</v>
      </c>
      <c r="E172" s="67">
        <v>25000</v>
      </c>
      <c r="F172" s="67">
        <v>23400</v>
      </c>
      <c r="G172" s="67">
        <v>220</v>
      </c>
      <c r="H172" s="67">
        <f>D172-F172-G172</f>
        <v>1380</v>
      </c>
    </row>
    <row r="173" spans="1:9" ht="15">
      <c r="A173" s="66">
        <v>4</v>
      </c>
      <c r="B173" s="66" t="s">
        <v>145</v>
      </c>
      <c r="C173" s="66" t="s">
        <v>52</v>
      </c>
      <c r="D173" s="67">
        <v>26000</v>
      </c>
      <c r="E173" s="67">
        <v>26000</v>
      </c>
      <c r="F173" s="67">
        <v>24700</v>
      </c>
      <c r="G173" s="67">
        <v>110</v>
      </c>
      <c r="H173" s="67">
        <f>D173-F173-G173</f>
        <v>1190</v>
      </c>
      <c r="I173" s="67">
        <f>H173+H172+H168+H159+H130+H118+H78+H61+H4+H5+H24+H35+H45</f>
        <v>21335</v>
      </c>
    </row>
    <row r="174" ht="15">
      <c r="B174" s="66" t="s">
        <v>242</v>
      </c>
    </row>
    <row r="175" spans="1:9" ht="15">
      <c r="A175" s="66">
        <v>1</v>
      </c>
      <c r="B175" s="66" t="s">
        <v>212</v>
      </c>
      <c r="C175" s="66" t="s">
        <v>52</v>
      </c>
      <c r="D175" s="67">
        <v>12000</v>
      </c>
      <c r="E175" s="67">
        <v>12000</v>
      </c>
      <c r="I175" s="66" t="s">
        <v>283</v>
      </c>
    </row>
    <row r="176" spans="1:5" ht="15">
      <c r="A176" s="66">
        <v>2</v>
      </c>
      <c r="B176" s="66" t="s">
        <v>71</v>
      </c>
      <c r="C176" s="66" t="s">
        <v>52</v>
      </c>
      <c r="D176" s="67">
        <v>25000</v>
      </c>
      <c r="E176" s="67">
        <v>25000</v>
      </c>
    </row>
    <row r="177" spans="1:9" ht="15">
      <c r="A177" s="66">
        <v>3</v>
      </c>
      <c r="B177" s="66" t="s">
        <v>281</v>
      </c>
      <c r="C177" s="66" t="s">
        <v>52</v>
      </c>
      <c r="D177" s="67">
        <v>20000</v>
      </c>
      <c r="E177" s="67">
        <v>20000</v>
      </c>
      <c r="I177" s="66" t="s">
        <v>283</v>
      </c>
    </row>
    <row r="178" spans="1:5" ht="15">
      <c r="A178" s="66">
        <v>4</v>
      </c>
      <c r="B178" s="66" t="s">
        <v>257</v>
      </c>
      <c r="C178" s="66" t="s">
        <v>282</v>
      </c>
      <c r="D178" s="67">
        <v>11000</v>
      </c>
      <c r="E178" s="67">
        <v>11000</v>
      </c>
    </row>
    <row r="179" spans="1:9" ht="15">
      <c r="A179" s="66">
        <v>5</v>
      </c>
      <c r="B179" s="66" t="s">
        <v>172</v>
      </c>
      <c r="C179" s="66" t="s">
        <v>214</v>
      </c>
      <c r="D179" s="67">
        <v>50000</v>
      </c>
      <c r="E179" s="67">
        <v>50000</v>
      </c>
      <c r="I179" s="66" t="s">
        <v>283</v>
      </c>
    </row>
    <row r="180" spans="1:5" ht="15">
      <c r="A180" s="66">
        <v>6</v>
      </c>
      <c r="B180" s="66" t="s">
        <v>56</v>
      </c>
      <c r="C180" s="66" t="s">
        <v>210</v>
      </c>
      <c r="D180" s="67">
        <v>21000</v>
      </c>
      <c r="E180" s="67">
        <v>21000</v>
      </c>
    </row>
    <row r="181" spans="1:9" ht="15">
      <c r="A181" s="66">
        <v>7</v>
      </c>
      <c r="B181" s="66" t="s">
        <v>53</v>
      </c>
      <c r="C181" s="66" t="s">
        <v>210</v>
      </c>
      <c r="D181" s="67">
        <v>26000</v>
      </c>
      <c r="E181" s="67">
        <v>26000</v>
      </c>
      <c r="I181" s="66" t="s">
        <v>283</v>
      </c>
    </row>
    <row r="182" ht="15">
      <c r="B182" s="66" t="s">
        <v>249</v>
      </c>
    </row>
    <row r="183" spans="1:4" ht="15">
      <c r="A183" s="66">
        <v>1</v>
      </c>
      <c r="B183" s="66" t="s">
        <v>53</v>
      </c>
      <c r="C183" s="66" t="s">
        <v>236</v>
      </c>
      <c r="D183" s="67">
        <v>26000</v>
      </c>
    </row>
    <row r="184" spans="1:9" ht="15">
      <c r="A184" s="66">
        <v>2</v>
      </c>
      <c r="B184" s="66" t="s">
        <v>84</v>
      </c>
      <c r="C184" s="66" t="s">
        <v>231</v>
      </c>
      <c r="D184" s="67">
        <v>26000</v>
      </c>
      <c r="E184" s="67">
        <v>26000</v>
      </c>
      <c r="I184" s="66" t="s">
        <v>283</v>
      </c>
    </row>
    <row r="185" spans="1:9" ht="15">
      <c r="A185" s="66">
        <v>3</v>
      </c>
      <c r="B185" s="66" t="s">
        <v>53</v>
      </c>
      <c r="C185" s="66" t="s">
        <v>231</v>
      </c>
      <c r="D185" s="67">
        <v>26000</v>
      </c>
      <c r="E185" s="67">
        <v>26000</v>
      </c>
      <c r="I185" s="66" t="s">
        <v>283</v>
      </c>
    </row>
    <row r="186" spans="1:9" ht="15">
      <c r="A186" s="66">
        <v>4</v>
      </c>
      <c r="B186" s="66" t="s">
        <v>53</v>
      </c>
      <c r="C186" s="66" t="s">
        <v>284</v>
      </c>
      <c r="D186" s="67">
        <v>26000</v>
      </c>
      <c r="E186" s="67">
        <v>26000</v>
      </c>
      <c r="I186" s="66" t="s">
        <v>283</v>
      </c>
    </row>
    <row r="187" spans="1:9" ht="15">
      <c r="A187" s="66">
        <v>5</v>
      </c>
      <c r="B187" s="66" t="s">
        <v>285</v>
      </c>
      <c r="C187" s="66" t="s">
        <v>284</v>
      </c>
      <c r="D187" s="67">
        <v>51000</v>
      </c>
      <c r="E187" s="67">
        <v>51000</v>
      </c>
      <c r="I187" s="66" t="s">
        <v>283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2" width="3.00390625" style="68" customWidth="1"/>
    <col min="3" max="5" width="9.00390625" style="68" customWidth="1"/>
    <col min="6" max="6" width="2.75390625" style="68" customWidth="1"/>
    <col min="7" max="13" width="6.125" style="68" customWidth="1"/>
    <col min="14" max="16384" width="9.00390625" style="68" customWidth="1"/>
  </cols>
  <sheetData>
    <row r="2" spans="1:18" ht="12.75">
      <c r="A2" s="68" t="s">
        <v>221</v>
      </c>
      <c r="B2" s="68" t="s">
        <v>222</v>
      </c>
      <c r="D2" s="68" t="s">
        <v>46</v>
      </c>
      <c r="G2" s="68">
        <v>1</v>
      </c>
      <c r="H2" s="68">
        <v>2</v>
      </c>
      <c r="I2" s="68">
        <v>3</v>
      </c>
      <c r="J2" s="68">
        <v>4</v>
      </c>
      <c r="K2" s="68">
        <v>5</v>
      </c>
      <c r="L2" s="68">
        <v>6</v>
      </c>
      <c r="M2" s="68">
        <v>7</v>
      </c>
      <c r="N2" s="68">
        <v>8</v>
      </c>
      <c r="O2" s="68">
        <v>9</v>
      </c>
      <c r="P2" s="68">
        <v>10</v>
      </c>
      <c r="Q2" s="68" t="s">
        <v>224</v>
      </c>
      <c r="R2" s="68" t="s">
        <v>225</v>
      </c>
    </row>
    <row r="3" spans="1:21" ht="12.75">
      <c r="A3" s="68">
        <v>1</v>
      </c>
      <c r="B3" s="68">
        <v>13</v>
      </c>
      <c r="C3" s="68" t="s">
        <v>210</v>
      </c>
      <c r="D3" s="69">
        <v>21000</v>
      </c>
      <c r="E3" s="69"/>
      <c r="F3" s="69">
        <v>1</v>
      </c>
      <c r="G3" s="180">
        <v>110</v>
      </c>
      <c r="H3" s="180"/>
      <c r="I3" s="180"/>
      <c r="J3" s="180"/>
      <c r="K3" s="180"/>
      <c r="L3" s="180"/>
      <c r="M3" s="180"/>
      <c r="N3" s="180"/>
      <c r="O3" s="180"/>
      <c r="P3" s="69"/>
      <c r="Q3" s="178">
        <f aca="true" t="shared" si="0" ref="Q3:Q16">SUM(G3:P3)</f>
        <v>110</v>
      </c>
      <c r="R3" s="178">
        <f aca="true" t="shared" si="1" ref="R3:R17">Q3/F3</f>
        <v>110</v>
      </c>
      <c r="S3" s="69"/>
      <c r="T3" s="69"/>
      <c r="U3" s="69"/>
    </row>
    <row r="4" spans="1:21" ht="12.75">
      <c r="A4" s="68">
        <v>2</v>
      </c>
      <c r="B4" s="68">
        <v>8</v>
      </c>
      <c r="C4" s="68" t="s">
        <v>217</v>
      </c>
      <c r="D4" s="69">
        <v>50000</v>
      </c>
      <c r="E4" s="69"/>
      <c r="F4" s="69">
        <v>1</v>
      </c>
      <c r="G4" s="180">
        <v>110</v>
      </c>
      <c r="H4" s="180"/>
      <c r="I4" s="180"/>
      <c r="J4" s="180"/>
      <c r="K4" s="180"/>
      <c r="L4" s="180"/>
      <c r="M4" s="180"/>
      <c r="N4" s="180"/>
      <c r="O4" s="180"/>
      <c r="P4" s="69"/>
      <c r="Q4" s="178">
        <f t="shared" si="0"/>
        <v>110</v>
      </c>
      <c r="R4" s="178">
        <f t="shared" si="1"/>
        <v>110</v>
      </c>
      <c r="S4" s="69"/>
      <c r="T4" s="69"/>
      <c r="U4" s="69"/>
    </row>
    <row r="5" spans="1:21" ht="11.25" customHeight="1">
      <c r="A5" s="68">
        <v>3</v>
      </c>
      <c r="B5" s="68">
        <v>12</v>
      </c>
      <c r="C5" s="68" t="s">
        <v>211</v>
      </c>
      <c r="D5" s="69">
        <v>21000</v>
      </c>
      <c r="E5" s="69"/>
      <c r="F5" s="69">
        <v>1</v>
      </c>
      <c r="G5" s="180">
        <v>110</v>
      </c>
      <c r="H5" s="180"/>
      <c r="I5" s="180"/>
      <c r="J5" s="180"/>
      <c r="K5" s="180"/>
      <c r="L5" s="180"/>
      <c r="M5" s="180"/>
      <c r="N5" s="180"/>
      <c r="O5" s="180"/>
      <c r="P5" s="69"/>
      <c r="Q5" s="178">
        <f t="shared" si="0"/>
        <v>110</v>
      </c>
      <c r="R5" s="178">
        <f t="shared" si="1"/>
        <v>110</v>
      </c>
      <c r="S5" s="69"/>
      <c r="T5" s="69"/>
      <c r="U5" s="69"/>
    </row>
    <row r="6" spans="1:21" ht="12.75">
      <c r="A6" s="68">
        <v>4</v>
      </c>
      <c r="B6" s="68">
        <v>1</v>
      </c>
      <c r="C6" s="68" t="s">
        <v>58</v>
      </c>
      <c r="D6" s="69">
        <f>96000+97000</f>
        <v>193000</v>
      </c>
      <c r="E6" s="69"/>
      <c r="F6" s="69">
        <v>2</v>
      </c>
      <c r="G6" s="180">
        <v>110</v>
      </c>
      <c r="H6" s="180">
        <v>385</v>
      </c>
      <c r="I6" s="180"/>
      <c r="J6" s="180"/>
      <c r="K6" s="180"/>
      <c r="L6" s="180"/>
      <c r="M6" s="180"/>
      <c r="N6" s="180"/>
      <c r="O6" s="180"/>
      <c r="P6" s="69"/>
      <c r="Q6" s="178">
        <f t="shared" si="0"/>
        <v>495</v>
      </c>
      <c r="R6" s="178">
        <f t="shared" si="1"/>
        <v>247.5</v>
      </c>
      <c r="S6" s="69"/>
      <c r="T6" s="69"/>
      <c r="U6" s="69"/>
    </row>
    <row r="7" spans="1:21" ht="12.75">
      <c r="A7" s="68">
        <v>5</v>
      </c>
      <c r="B7" s="68">
        <v>14</v>
      </c>
      <c r="C7" s="68" t="s">
        <v>218</v>
      </c>
      <c r="D7" s="69">
        <v>11000</v>
      </c>
      <c r="E7" s="69"/>
      <c r="F7" s="69">
        <v>1</v>
      </c>
      <c r="G7" s="180">
        <v>220</v>
      </c>
      <c r="H7" s="180"/>
      <c r="I7" s="180"/>
      <c r="J7" s="180"/>
      <c r="K7" s="180"/>
      <c r="L7" s="180"/>
      <c r="M7" s="180"/>
      <c r="N7" s="180"/>
      <c r="O7" s="180"/>
      <c r="P7" s="69"/>
      <c r="Q7" s="178">
        <f t="shared" si="0"/>
        <v>220</v>
      </c>
      <c r="R7" s="178">
        <f t="shared" si="1"/>
        <v>220</v>
      </c>
      <c r="S7" s="69"/>
      <c r="T7" s="69"/>
      <c r="U7" s="69"/>
    </row>
    <row r="8" spans="1:21" ht="12.75">
      <c r="A8" s="68">
        <v>6</v>
      </c>
      <c r="B8" s="68">
        <v>2</v>
      </c>
      <c r="C8" s="68" t="s">
        <v>52</v>
      </c>
      <c r="D8" s="69">
        <f>25000+21000+20000+49000+21000+49000</f>
        <v>185000</v>
      </c>
      <c r="E8" s="69"/>
      <c r="F8" s="69">
        <v>6</v>
      </c>
      <c r="G8" s="180">
        <v>110</v>
      </c>
      <c r="H8" s="180"/>
      <c r="I8" s="180"/>
      <c r="J8" s="180">
        <v>110</v>
      </c>
      <c r="K8" s="180">
        <v>275</v>
      </c>
      <c r="L8" s="180"/>
      <c r="M8" s="180"/>
      <c r="N8" s="180"/>
      <c r="O8" s="180"/>
      <c r="P8" s="69"/>
      <c r="Q8" s="178">
        <f t="shared" si="0"/>
        <v>495</v>
      </c>
      <c r="R8" s="178">
        <f t="shared" si="1"/>
        <v>82.5</v>
      </c>
      <c r="S8" s="69"/>
      <c r="T8" s="69"/>
      <c r="U8" s="69"/>
    </row>
    <row r="9" spans="1:21" ht="12.75">
      <c r="A9" s="68">
        <v>7</v>
      </c>
      <c r="B9" s="68">
        <v>9</v>
      </c>
      <c r="C9" s="68" t="s">
        <v>63</v>
      </c>
      <c r="D9" s="69">
        <f>26000+12000+50000</f>
        <v>88000</v>
      </c>
      <c r="E9" s="69"/>
      <c r="F9" s="69">
        <v>2</v>
      </c>
      <c r="G9" s="180">
        <v>110</v>
      </c>
      <c r="H9" s="180"/>
      <c r="I9" s="180"/>
      <c r="J9" s="180"/>
      <c r="K9" s="180"/>
      <c r="L9" s="180"/>
      <c r="M9" s="180"/>
      <c r="N9" s="180"/>
      <c r="O9" s="180"/>
      <c r="P9" s="69"/>
      <c r="Q9" s="178">
        <f t="shared" si="0"/>
        <v>110</v>
      </c>
      <c r="R9" s="178">
        <f t="shared" si="1"/>
        <v>55</v>
      </c>
      <c r="S9" s="69"/>
      <c r="T9" s="69"/>
      <c r="U9" s="69"/>
    </row>
    <row r="10" spans="1:21" ht="12.75">
      <c r="A10" s="68">
        <v>8</v>
      </c>
      <c r="B10" s="68">
        <v>5</v>
      </c>
      <c r="C10" s="68" t="s">
        <v>70</v>
      </c>
      <c r="D10" s="69">
        <f>49000+26000</f>
        <v>75000</v>
      </c>
      <c r="E10" s="69"/>
      <c r="F10" s="69">
        <v>2</v>
      </c>
      <c r="G10" s="180">
        <v>110</v>
      </c>
      <c r="H10" s="180">
        <v>220</v>
      </c>
      <c r="I10" s="180"/>
      <c r="J10" s="180"/>
      <c r="K10" s="180"/>
      <c r="L10" s="180"/>
      <c r="M10" s="180"/>
      <c r="N10" s="180"/>
      <c r="O10" s="180"/>
      <c r="P10" s="69"/>
      <c r="Q10" s="178">
        <f t="shared" si="0"/>
        <v>330</v>
      </c>
      <c r="R10" s="178">
        <f t="shared" si="1"/>
        <v>165</v>
      </c>
      <c r="S10" s="69"/>
      <c r="T10" s="69"/>
      <c r="U10" s="69"/>
    </row>
    <row r="11" spans="1:21" ht="12.75">
      <c r="A11" s="68">
        <v>9</v>
      </c>
      <c r="B11" s="68">
        <v>3</v>
      </c>
      <c r="C11" s="68" t="s">
        <v>64</v>
      </c>
      <c r="D11" s="69">
        <f>26000+26000+26000+11000+11000+26000+21000</f>
        <v>147000</v>
      </c>
      <c r="E11" s="69"/>
      <c r="F11" s="69">
        <v>7</v>
      </c>
      <c r="G11" s="180">
        <v>110</v>
      </c>
      <c r="H11" s="180">
        <v>110</v>
      </c>
      <c r="I11" s="180">
        <v>110</v>
      </c>
      <c r="J11" s="180">
        <v>220</v>
      </c>
      <c r="K11" s="180">
        <v>110</v>
      </c>
      <c r="L11" s="180">
        <v>110</v>
      </c>
      <c r="M11" s="180">
        <v>110</v>
      </c>
      <c r="N11" s="180"/>
      <c r="O11" s="180"/>
      <c r="P11" s="69"/>
      <c r="Q11" s="178">
        <f t="shared" si="0"/>
        <v>880</v>
      </c>
      <c r="R11" s="178">
        <f t="shared" si="1"/>
        <v>125.71428571428571</v>
      </c>
      <c r="S11" s="69"/>
      <c r="T11" s="69"/>
      <c r="U11" s="69"/>
    </row>
    <row r="12" spans="1:21" ht="12.75">
      <c r="A12" s="68">
        <v>10</v>
      </c>
      <c r="B12" s="68">
        <v>11</v>
      </c>
      <c r="C12" s="68" t="s">
        <v>47</v>
      </c>
      <c r="D12" s="69">
        <v>21000</v>
      </c>
      <c r="E12" s="69"/>
      <c r="F12" s="69">
        <v>1</v>
      </c>
      <c r="G12" s="180">
        <v>110</v>
      </c>
      <c r="H12" s="180"/>
      <c r="I12" s="180"/>
      <c r="J12" s="180"/>
      <c r="K12" s="180"/>
      <c r="L12" s="180"/>
      <c r="M12" s="180"/>
      <c r="N12" s="180"/>
      <c r="O12" s="180"/>
      <c r="P12" s="69"/>
      <c r="Q12" s="178">
        <f t="shared" si="0"/>
        <v>110</v>
      </c>
      <c r="R12" s="178">
        <f t="shared" si="1"/>
        <v>110</v>
      </c>
      <c r="S12" s="69"/>
      <c r="T12" s="69"/>
      <c r="U12" s="69"/>
    </row>
    <row r="13" spans="1:21" ht="12.75">
      <c r="A13" s="68">
        <v>11</v>
      </c>
      <c r="B13" s="68">
        <v>6</v>
      </c>
      <c r="C13" s="68" t="s">
        <v>54</v>
      </c>
      <c r="D13" s="69">
        <f>26000+26000+12000</f>
        <v>64000</v>
      </c>
      <c r="E13" s="69"/>
      <c r="F13" s="69">
        <v>3</v>
      </c>
      <c r="G13" s="180">
        <v>110</v>
      </c>
      <c r="H13" s="180">
        <v>110</v>
      </c>
      <c r="I13" s="180"/>
      <c r="J13" s="180"/>
      <c r="K13" s="180"/>
      <c r="L13" s="180"/>
      <c r="M13" s="180"/>
      <c r="N13" s="180"/>
      <c r="O13" s="180"/>
      <c r="P13" s="69"/>
      <c r="Q13" s="178">
        <f t="shared" si="0"/>
        <v>220</v>
      </c>
      <c r="R13" s="178">
        <f t="shared" si="1"/>
        <v>73.33333333333333</v>
      </c>
      <c r="S13" s="69"/>
      <c r="T13" s="69"/>
      <c r="U13" s="69"/>
    </row>
    <row r="14" spans="1:21" ht="12.75">
      <c r="A14" s="68">
        <v>12</v>
      </c>
      <c r="B14" s="68">
        <v>10</v>
      </c>
      <c r="C14" s="68" t="s">
        <v>74</v>
      </c>
      <c r="D14" s="69">
        <f>11000+11000</f>
        <v>22000</v>
      </c>
      <c r="E14" s="69"/>
      <c r="F14" s="69">
        <v>2</v>
      </c>
      <c r="G14" s="180">
        <v>660</v>
      </c>
      <c r="H14" s="180">
        <v>130</v>
      </c>
      <c r="I14" s="180"/>
      <c r="J14" s="180"/>
      <c r="K14" s="180"/>
      <c r="L14" s="180"/>
      <c r="M14" s="180"/>
      <c r="N14" s="180"/>
      <c r="O14" s="180"/>
      <c r="P14" s="69"/>
      <c r="Q14" s="178">
        <f t="shared" si="0"/>
        <v>790</v>
      </c>
      <c r="R14" s="178">
        <f t="shared" si="1"/>
        <v>395</v>
      </c>
      <c r="S14" s="69"/>
      <c r="T14" s="69"/>
      <c r="U14" s="69"/>
    </row>
    <row r="15" spans="1:21" ht="12.75">
      <c r="A15" s="68">
        <v>13</v>
      </c>
      <c r="B15" s="68">
        <v>7</v>
      </c>
      <c r="C15" s="68" t="s">
        <v>60</v>
      </c>
      <c r="D15" s="69">
        <f>26000+26000+96000</f>
        <v>148000</v>
      </c>
      <c r="E15" s="69"/>
      <c r="F15" s="69">
        <v>3</v>
      </c>
      <c r="G15" s="180">
        <v>110</v>
      </c>
      <c r="H15" s="180">
        <v>110</v>
      </c>
      <c r="I15" s="180">
        <v>275</v>
      </c>
      <c r="J15" s="180"/>
      <c r="K15" s="180"/>
      <c r="L15" s="180"/>
      <c r="M15" s="180"/>
      <c r="N15" s="180"/>
      <c r="O15" s="180"/>
      <c r="P15" s="69"/>
      <c r="Q15" s="178">
        <f t="shared" si="0"/>
        <v>495</v>
      </c>
      <c r="R15" s="178">
        <f t="shared" si="1"/>
        <v>165</v>
      </c>
      <c r="S15" s="69"/>
      <c r="T15" s="69"/>
      <c r="U15" s="69"/>
    </row>
    <row r="16" spans="1:21" ht="12.75">
      <c r="A16" s="68">
        <v>14</v>
      </c>
      <c r="B16" s="68">
        <v>4</v>
      </c>
      <c r="C16" s="68" t="s">
        <v>55</v>
      </c>
      <c r="D16" s="69">
        <f>21000+21000+21000+21000</f>
        <v>84000</v>
      </c>
      <c r="E16" s="69"/>
      <c r="F16" s="69">
        <v>4</v>
      </c>
      <c r="G16" s="180">
        <v>110</v>
      </c>
      <c r="H16" s="180">
        <v>220</v>
      </c>
      <c r="I16" s="180">
        <v>110</v>
      </c>
      <c r="J16" s="180">
        <f>rincian!G42</f>
        <v>275</v>
      </c>
      <c r="K16" s="180"/>
      <c r="L16" s="180"/>
      <c r="M16" s="180"/>
      <c r="N16" s="180"/>
      <c r="O16" s="180"/>
      <c r="P16" s="69"/>
      <c r="Q16" s="178">
        <f t="shared" si="0"/>
        <v>715</v>
      </c>
      <c r="R16" s="178">
        <f t="shared" si="1"/>
        <v>178.75</v>
      </c>
      <c r="S16" s="69"/>
      <c r="T16" s="69"/>
      <c r="U16" s="69"/>
    </row>
    <row r="17" spans="1:21" ht="12.75">
      <c r="A17" s="68">
        <v>15</v>
      </c>
      <c r="C17" s="68" t="s">
        <v>231</v>
      </c>
      <c r="D17" s="69">
        <f>98000+98000</f>
        <v>196000</v>
      </c>
      <c r="E17" s="69"/>
      <c r="F17" s="69">
        <v>2</v>
      </c>
      <c r="G17" s="69">
        <v>275</v>
      </c>
      <c r="H17" s="69">
        <v>165</v>
      </c>
      <c r="I17" s="69"/>
      <c r="J17" s="69"/>
      <c r="K17" s="69"/>
      <c r="L17" s="69"/>
      <c r="M17" s="69"/>
      <c r="N17" s="69"/>
      <c r="O17" s="69"/>
      <c r="P17" s="69"/>
      <c r="Q17" s="178">
        <f>SUM(Q3:Q16)</f>
        <v>5190</v>
      </c>
      <c r="R17" s="69">
        <f t="shared" si="1"/>
        <v>2595</v>
      </c>
      <c r="S17" s="69"/>
      <c r="T17" s="69"/>
      <c r="U17" s="69"/>
    </row>
    <row r="18" spans="1:21" ht="12.75">
      <c r="A18" s="68">
        <v>16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2.75">
      <c r="A19" s="68">
        <v>17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2.75">
      <c r="A20" s="68">
        <v>18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2.75">
      <c r="A21" s="68">
        <v>19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4:21" ht="12.75"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4:21" ht="12.75"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4:21" ht="12.75"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4:21" ht="12.75"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35" ht="12.75">
      <c r="Q35" s="179" t="s">
        <v>223</v>
      </c>
    </row>
  </sheetData>
  <sheetProtection/>
  <printOptions/>
  <pageMargins left="0.7" right="0.7" top="0.75" bottom="0.75" header="0.3" footer="0.3"/>
  <pageSetup horizontalDpi="240" verticalDpi="24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B1">
      <selection activeCell="I16" sqref="I16"/>
    </sheetView>
  </sheetViews>
  <sheetFormatPr defaultColWidth="9.00390625" defaultRowHeight="15.75"/>
  <cols>
    <col min="1" max="2" width="3.00390625" style="68" customWidth="1"/>
    <col min="3" max="5" width="9.00390625" style="68" customWidth="1"/>
    <col min="6" max="6" width="2.75390625" style="68" customWidth="1"/>
    <col min="7" max="13" width="6.125" style="68" customWidth="1"/>
    <col min="14" max="16384" width="9.00390625" style="68" customWidth="1"/>
  </cols>
  <sheetData>
    <row r="2" spans="1:18" ht="12.75">
      <c r="A2" s="68" t="s">
        <v>221</v>
      </c>
      <c r="B2" s="68" t="s">
        <v>222</v>
      </c>
      <c r="D2" s="68" t="s">
        <v>65</v>
      </c>
      <c r="E2" s="68" t="s">
        <v>66</v>
      </c>
      <c r="G2" s="68">
        <v>1</v>
      </c>
      <c r="H2" s="68">
        <v>2</v>
      </c>
      <c r="I2" s="68">
        <v>3</v>
      </c>
      <c r="J2" s="68">
        <v>4</v>
      </c>
      <c r="K2" s="68">
        <v>5</v>
      </c>
      <c r="L2" s="68">
        <v>6</v>
      </c>
      <c r="M2" s="68">
        <v>7</v>
      </c>
      <c r="N2" s="68">
        <v>8</v>
      </c>
      <c r="O2" s="68">
        <v>9</v>
      </c>
      <c r="P2" s="68">
        <v>10</v>
      </c>
      <c r="Q2" s="68" t="s">
        <v>219</v>
      </c>
      <c r="R2" s="68" t="s">
        <v>220</v>
      </c>
    </row>
    <row r="3" spans="1:21" ht="12.75">
      <c r="A3" s="68">
        <v>10</v>
      </c>
      <c r="B3" s="68">
        <v>9</v>
      </c>
      <c r="C3" s="68" t="s">
        <v>210</v>
      </c>
      <c r="D3" s="69"/>
      <c r="E3" s="69"/>
      <c r="F3" s="69">
        <v>1</v>
      </c>
      <c r="G3" s="181">
        <v>690</v>
      </c>
      <c r="H3" s="181"/>
      <c r="I3" s="181"/>
      <c r="J3" s="181"/>
      <c r="K3" s="181"/>
      <c r="L3" s="181"/>
      <c r="M3" s="181"/>
      <c r="N3" s="181"/>
      <c r="O3" s="181"/>
      <c r="P3" s="69"/>
      <c r="Q3" s="178">
        <f aca="true" t="shared" si="0" ref="Q3:Q16">SUM(G3:P3)</f>
        <v>690</v>
      </c>
      <c r="R3" s="178">
        <f aca="true" t="shared" si="1" ref="R3:R16">Q3/F3</f>
        <v>690</v>
      </c>
      <c r="S3" s="69"/>
      <c r="T3" s="69"/>
      <c r="U3" s="69"/>
    </row>
    <row r="4" spans="1:21" ht="12.75">
      <c r="A4" s="68">
        <v>11</v>
      </c>
      <c r="B4" s="68">
        <v>10</v>
      </c>
      <c r="C4" s="68" t="s">
        <v>217</v>
      </c>
      <c r="D4" s="69"/>
      <c r="E4" s="69"/>
      <c r="F4" s="69">
        <v>1</v>
      </c>
      <c r="G4" s="181">
        <v>690</v>
      </c>
      <c r="H4" s="181"/>
      <c r="I4" s="181"/>
      <c r="J4" s="181"/>
      <c r="K4" s="181"/>
      <c r="L4" s="181"/>
      <c r="M4" s="181"/>
      <c r="N4" s="181"/>
      <c r="O4" s="181"/>
      <c r="P4" s="69"/>
      <c r="Q4" s="178">
        <f t="shared" si="0"/>
        <v>690</v>
      </c>
      <c r="R4" s="178">
        <f t="shared" si="1"/>
        <v>690</v>
      </c>
      <c r="S4" s="69"/>
      <c r="T4" s="69"/>
      <c r="U4" s="69"/>
    </row>
    <row r="5" spans="1:21" ht="12.75">
      <c r="A5" s="68">
        <v>12</v>
      </c>
      <c r="B5" s="68">
        <v>8</v>
      </c>
      <c r="C5" s="68" t="s">
        <v>211</v>
      </c>
      <c r="D5" s="69"/>
      <c r="E5" s="69"/>
      <c r="F5" s="69">
        <v>1</v>
      </c>
      <c r="G5" s="181">
        <v>690</v>
      </c>
      <c r="H5" s="181"/>
      <c r="I5" s="181"/>
      <c r="J5" s="181"/>
      <c r="K5" s="181"/>
      <c r="L5" s="181"/>
      <c r="M5" s="181"/>
      <c r="N5" s="181"/>
      <c r="O5" s="181"/>
      <c r="P5" s="69"/>
      <c r="Q5" s="178">
        <f t="shared" si="0"/>
        <v>690</v>
      </c>
      <c r="R5" s="178">
        <f t="shared" si="1"/>
        <v>690</v>
      </c>
      <c r="S5" s="69"/>
      <c r="T5" s="69"/>
      <c r="U5" s="69"/>
    </row>
    <row r="6" spans="1:21" ht="12.75">
      <c r="A6" s="68">
        <v>13</v>
      </c>
      <c r="B6" s="68">
        <v>13</v>
      </c>
      <c r="C6" s="68" t="s">
        <v>58</v>
      </c>
      <c r="D6" s="69"/>
      <c r="E6" s="69"/>
      <c r="F6" s="69">
        <v>2</v>
      </c>
      <c r="G6" s="181">
        <v>890</v>
      </c>
      <c r="H6" s="181">
        <v>-585</v>
      </c>
      <c r="I6" s="181"/>
      <c r="J6" s="181"/>
      <c r="K6" s="181"/>
      <c r="L6" s="181"/>
      <c r="M6" s="181"/>
      <c r="N6" s="181"/>
      <c r="O6" s="181"/>
      <c r="P6" s="69"/>
      <c r="Q6" s="178">
        <f t="shared" si="0"/>
        <v>305</v>
      </c>
      <c r="R6" s="178">
        <f t="shared" si="1"/>
        <v>152.5</v>
      </c>
      <c r="S6" s="69"/>
      <c r="T6" s="69"/>
      <c r="U6" s="69"/>
    </row>
    <row r="7" spans="1:21" ht="12.75">
      <c r="A7" s="68">
        <v>14</v>
      </c>
      <c r="B7" s="68">
        <v>14</v>
      </c>
      <c r="C7" s="68" t="s">
        <v>218</v>
      </c>
      <c r="D7" s="69"/>
      <c r="E7" s="69"/>
      <c r="F7" s="69">
        <v>1</v>
      </c>
      <c r="G7" s="181"/>
      <c r="H7" s="181"/>
      <c r="I7" s="181"/>
      <c r="J7" s="181"/>
      <c r="K7" s="181"/>
      <c r="L7" s="181"/>
      <c r="M7" s="181"/>
      <c r="N7" s="181"/>
      <c r="O7" s="181"/>
      <c r="P7" s="69"/>
      <c r="Q7" s="178">
        <f t="shared" si="0"/>
        <v>0</v>
      </c>
      <c r="R7" s="178">
        <f t="shared" si="1"/>
        <v>0</v>
      </c>
      <c r="S7" s="69"/>
      <c r="T7" s="69"/>
      <c r="U7" s="69"/>
    </row>
    <row r="8" spans="1:21" ht="12.75">
      <c r="A8" s="68">
        <v>2</v>
      </c>
      <c r="B8" s="68">
        <v>5</v>
      </c>
      <c r="C8" s="68" t="s">
        <v>52</v>
      </c>
      <c r="D8" s="69"/>
      <c r="E8" s="69"/>
      <c r="F8" s="69">
        <v>6</v>
      </c>
      <c r="G8" s="181">
        <v>1490</v>
      </c>
      <c r="H8" s="181">
        <v>800</v>
      </c>
      <c r="I8" s="181">
        <v>800</v>
      </c>
      <c r="J8" s="181">
        <v>2590</v>
      </c>
      <c r="K8" s="181">
        <v>1800</v>
      </c>
      <c r="L8" s="181">
        <v>2425</v>
      </c>
      <c r="M8" s="181"/>
      <c r="N8" s="181"/>
      <c r="O8" s="181"/>
      <c r="P8" s="69"/>
      <c r="Q8" s="178">
        <f t="shared" si="0"/>
        <v>9905</v>
      </c>
      <c r="R8" s="178">
        <f t="shared" si="1"/>
        <v>1650.8333333333333</v>
      </c>
      <c r="S8" s="69"/>
      <c r="T8" s="69"/>
      <c r="U8" s="69"/>
    </row>
    <row r="9" spans="1:21" ht="12.75">
      <c r="A9" s="68">
        <v>6</v>
      </c>
      <c r="B9" s="68">
        <v>6</v>
      </c>
      <c r="C9" s="68" t="s">
        <v>63</v>
      </c>
      <c r="D9" s="69"/>
      <c r="E9" s="69"/>
      <c r="F9" s="69">
        <v>3</v>
      </c>
      <c r="G9" s="181">
        <v>1190</v>
      </c>
      <c r="H9" s="181">
        <v>1800</v>
      </c>
      <c r="I9" s="181">
        <v>685</v>
      </c>
      <c r="J9" s="181"/>
      <c r="K9" s="181"/>
      <c r="L9" s="181"/>
      <c r="M9" s="181"/>
      <c r="N9" s="181"/>
      <c r="O9" s="181"/>
      <c r="P9" s="69"/>
      <c r="Q9" s="178">
        <f t="shared" si="0"/>
        <v>3675</v>
      </c>
      <c r="R9" s="178">
        <f t="shared" si="1"/>
        <v>1225</v>
      </c>
      <c r="S9" s="69"/>
      <c r="T9" s="69"/>
      <c r="U9" s="69"/>
    </row>
    <row r="10" spans="1:21" ht="12.75">
      <c r="A10" s="68">
        <v>4</v>
      </c>
      <c r="B10" s="68">
        <v>2</v>
      </c>
      <c r="C10" s="68" t="s">
        <v>70</v>
      </c>
      <c r="D10" s="69"/>
      <c r="E10" s="69"/>
      <c r="F10" s="69">
        <v>2</v>
      </c>
      <c r="G10" s="181">
        <v>2590</v>
      </c>
      <c r="H10" s="181">
        <v>1080</v>
      </c>
      <c r="I10" s="181"/>
      <c r="J10" s="181"/>
      <c r="K10" s="181"/>
      <c r="L10" s="181"/>
      <c r="M10" s="181"/>
      <c r="N10" s="181"/>
      <c r="O10" s="181"/>
      <c r="P10" s="69"/>
      <c r="Q10" s="178">
        <f t="shared" si="0"/>
        <v>3670</v>
      </c>
      <c r="R10" s="178">
        <f t="shared" si="1"/>
        <v>1835</v>
      </c>
      <c r="S10" s="69"/>
      <c r="T10" s="69"/>
      <c r="U10" s="69"/>
    </row>
    <row r="11" spans="1:21" ht="12.75">
      <c r="A11" s="68">
        <v>1</v>
      </c>
      <c r="B11" s="68">
        <v>1</v>
      </c>
      <c r="C11" s="68" t="s">
        <v>64</v>
      </c>
      <c r="D11" s="69"/>
      <c r="E11" s="69"/>
      <c r="F11" s="69">
        <v>5</v>
      </c>
      <c r="G11" s="181">
        <v>2600</v>
      </c>
      <c r="H11" s="181">
        <v>2600</v>
      </c>
      <c r="I11" s="181">
        <v>1800</v>
      </c>
      <c r="J11" s="181">
        <v>730</v>
      </c>
      <c r="K11" s="181">
        <v>790</v>
      </c>
      <c r="L11" s="181"/>
      <c r="M11" s="181"/>
      <c r="N11" s="181"/>
      <c r="O11" s="181"/>
      <c r="P11" s="69"/>
      <c r="Q11" s="178">
        <f t="shared" si="0"/>
        <v>8520</v>
      </c>
      <c r="R11" s="178">
        <f t="shared" si="1"/>
        <v>1704</v>
      </c>
      <c r="S11" s="69"/>
      <c r="T11" s="69"/>
      <c r="U11" s="69"/>
    </row>
    <row r="12" spans="1:21" ht="12.75">
      <c r="A12" s="68">
        <v>8</v>
      </c>
      <c r="B12" s="68">
        <v>7</v>
      </c>
      <c r="C12" s="68" t="s">
        <v>47</v>
      </c>
      <c r="D12" s="69"/>
      <c r="E12" s="69"/>
      <c r="F12" s="69">
        <v>1</v>
      </c>
      <c r="G12" s="181">
        <v>1440</v>
      </c>
      <c r="H12" s="181"/>
      <c r="I12" s="181"/>
      <c r="J12" s="181"/>
      <c r="K12" s="181"/>
      <c r="L12" s="181"/>
      <c r="M12" s="181"/>
      <c r="N12" s="181"/>
      <c r="O12" s="181"/>
      <c r="P12" s="69"/>
      <c r="Q12" s="178">
        <f t="shared" si="0"/>
        <v>1440</v>
      </c>
      <c r="R12" s="178">
        <f t="shared" si="1"/>
        <v>1440</v>
      </c>
      <c r="S12" s="69"/>
      <c r="T12" s="69"/>
      <c r="U12" s="69"/>
    </row>
    <row r="13" spans="1:21" ht="12.75">
      <c r="A13" s="68">
        <v>3</v>
      </c>
      <c r="B13" s="68">
        <v>3</v>
      </c>
      <c r="C13" s="68" t="s">
        <v>54</v>
      </c>
      <c r="D13" s="69"/>
      <c r="E13" s="69"/>
      <c r="F13" s="69">
        <v>3</v>
      </c>
      <c r="G13" s="181">
        <v>1690</v>
      </c>
      <c r="H13" s="181">
        <v>1690</v>
      </c>
      <c r="I13" s="181">
        <v>1800</v>
      </c>
      <c r="J13" s="181"/>
      <c r="K13" s="181"/>
      <c r="L13" s="181"/>
      <c r="M13" s="181"/>
      <c r="N13" s="181"/>
      <c r="O13" s="181"/>
      <c r="P13" s="69"/>
      <c r="Q13" s="178">
        <f t="shared" si="0"/>
        <v>5180</v>
      </c>
      <c r="R13" s="178">
        <f t="shared" si="1"/>
        <v>1726.6666666666667</v>
      </c>
      <c r="S13" s="69"/>
      <c r="T13" s="69"/>
      <c r="U13" s="69"/>
    </row>
    <row r="14" spans="1:21" ht="12.75">
      <c r="A14" s="68">
        <v>9</v>
      </c>
      <c r="B14" s="68">
        <v>11</v>
      </c>
      <c r="C14" s="68" t="s">
        <v>74</v>
      </c>
      <c r="D14" s="69"/>
      <c r="E14" s="69"/>
      <c r="F14" s="69">
        <v>2</v>
      </c>
      <c r="G14" s="181">
        <v>500</v>
      </c>
      <c r="H14" s="181">
        <v>820</v>
      </c>
      <c r="I14" s="181"/>
      <c r="J14" s="181"/>
      <c r="K14" s="181"/>
      <c r="L14" s="181"/>
      <c r="M14" s="181"/>
      <c r="N14" s="181"/>
      <c r="O14" s="181"/>
      <c r="P14" s="69"/>
      <c r="Q14" s="178">
        <f t="shared" si="0"/>
        <v>1320</v>
      </c>
      <c r="R14" s="178">
        <f t="shared" si="1"/>
        <v>660</v>
      </c>
      <c r="S14" s="69"/>
      <c r="T14" s="69"/>
      <c r="U14" s="69"/>
    </row>
    <row r="15" spans="1:21" ht="12.75">
      <c r="A15" s="68">
        <v>5</v>
      </c>
      <c r="B15" s="68">
        <v>4</v>
      </c>
      <c r="C15" s="68" t="s">
        <v>60</v>
      </c>
      <c r="D15" s="69"/>
      <c r="E15" s="69"/>
      <c r="F15" s="69">
        <v>3</v>
      </c>
      <c r="G15" s="181">
        <v>1690</v>
      </c>
      <c r="H15" s="181">
        <v>1690</v>
      </c>
      <c r="I15" s="181">
        <v>3025</v>
      </c>
      <c r="J15" s="181"/>
      <c r="K15" s="181"/>
      <c r="L15" s="181"/>
      <c r="M15" s="181"/>
      <c r="N15" s="181"/>
      <c r="O15" s="181"/>
      <c r="P15" s="69"/>
      <c r="Q15" s="178">
        <f t="shared" si="0"/>
        <v>6405</v>
      </c>
      <c r="R15" s="178">
        <f t="shared" si="1"/>
        <v>2135</v>
      </c>
      <c r="S15" s="69"/>
      <c r="T15" s="69"/>
      <c r="U15" s="69"/>
    </row>
    <row r="16" spans="1:21" ht="12.75">
      <c r="A16" s="68">
        <v>7</v>
      </c>
      <c r="B16" s="68">
        <v>12</v>
      </c>
      <c r="C16" s="68" t="s">
        <v>55</v>
      </c>
      <c r="D16" s="69"/>
      <c r="E16" s="69"/>
      <c r="F16" s="69">
        <v>4</v>
      </c>
      <c r="G16" s="181">
        <v>690</v>
      </c>
      <c r="H16" s="181">
        <v>280</v>
      </c>
      <c r="I16" s="181">
        <v>690</v>
      </c>
      <c r="J16" s="181">
        <f>rincian!H42</f>
        <v>525</v>
      </c>
      <c r="K16" s="181"/>
      <c r="L16" s="181"/>
      <c r="M16" s="181"/>
      <c r="N16" s="181"/>
      <c r="O16" s="181"/>
      <c r="P16" s="69"/>
      <c r="Q16" s="178">
        <f t="shared" si="0"/>
        <v>2185</v>
      </c>
      <c r="R16" s="178">
        <f t="shared" si="1"/>
        <v>546.25</v>
      </c>
      <c r="S16" s="69"/>
      <c r="T16" s="69"/>
      <c r="U16" s="69"/>
    </row>
    <row r="17" spans="1:21" ht="12.75">
      <c r="A17" s="68">
        <v>15</v>
      </c>
      <c r="C17" s="68" t="s">
        <v>231</v>
      </c>
      <c r="D17" s="69"/>
      <c r="E17" s="69"/>
      <c r="F17" s="69">
        <v>2</v>
      </c>
      <c r="G17" s="69">
        <v>-475</v>
      </c>
      <c r="H17" s="69">
        <v>1135</v>
      </c>
      <c r="I17" s="69"/>
      <c r="J17" s="69"/>
      <c r="K17" s="69"/>
      <c r="L17" s="69"/>
      <c r="M17" s="69"/>
      <c r="N17" s="69"/>
      <c r="O17" s="69"/>
      <c r="P17" s="69"/>
      <c r="Q17" s="178">
        <f>SUM(G17:P17)</f>
        <v>660</v>
      </c>
      <c r="R17" s="178">
        <f>Q17/F17</f>
        <v>330</v>
      </c>
      <c r="S17" s="69"/>
      <c r="T17" s="69"/>
      <c r="U17" s="69"/>
    </row>
    <row r="18" spans="1:21" ht="12.75">
      <c r="A18" s="68">
        <v>16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178">
        <f>SUM(G18:P18)</f>
        <v>0</v>
      </c>
      <c r="R18" s="178" t="e">
        <f>Q18/F18</f>
        <v>#DIV/0!</v>
      </c>
      <c r="S18" s="69"/>
      <c r="T18" s="69"/>
      <c r="U18" s="69"/>
    </row>
    <row r="19" spans="1:21" ht="12.75">
      <c r="A19" s="68">
        <v>17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12.75">
      <c r="A20" s="68">
        <v>18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12.75">
      <c r="A21" s="68">
        <v>19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4:21" ht="12.75">
      <c r="D22" s="69"/>
      <c r="E22" s="69"/>
      <c r="F22" s="69">
        <f>SUM(F3:F21)</f>
        <v>37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78">
        <f>SUM(Q8:Q21)</f>
        <v>42960</v>
      </c>
      <c r="R22" s="69">
        <f>Q22/F22</f>
        <v>1161.081081081081</v>
      </c>
      <c r="S22" s="69"/>
      <c r="T22" s="69"/>
      <c r="U22" s="69"/>
    </row>
    <row r="23" spans="4:21" ht="12.75"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4:21" ht="12.75"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4:21" ht="12.75"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35" ht="12.75">
      <c r="Q35" s="179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ARIS</cp:lastModifiedBy>
  <cp:lastPrinted>2008-07-12T02:58:24Z</cp:lastPrinted>
  <dcterms:created xsi:type="dcterms:W3CDTF">2007-01-11T06:16:44Z</dcterms:created>
  <dcterms:modified xsi:type="dcterms:W3CDTF">2008-08-12T10:25:36Z</dcterms:modified>
  <cp:category/>
  <cp:version/>
  <cp:contentType/>
  <cp:contentStatus/>
</cp:coreProperties>
</file>